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0428" activeTab="0"/>
  </bookViews>
  <sheets>
    <sheet name="Dosing" sheetId="1" r:id="rId1"/>
  </sheets>
  <definedNames/>
  <calcPr fullCalcOnLoad="1"/>
</workbook>
</file>

<file path=xl/sharedStrings.xml><?xml version="1.0" encoding="utf-8"?>
<sst xmlns="http://schemas.openxmlformats.org/spreadsheetml/2006/main" count="109" uniqueCount="98">
  <si>
    <t>(</t>
  </si>
  <si>
    <t>gallons</t>
  </si>
  <si>
    <t>gal</t>
  </si>
  <si>
    <t>ft</t>
  </si>
  <si>
    <t>(license #)</t>
  </si>
  <si>
    <t>________________(date)</t>
  </si>
  <si>
    <t>1.</t>
  </si>
  <si>
    <t>4.</t>
  </si>
  <si>
    <t>ft    x</t>
  </si>
  <si>
    <t>ft    =</t>
  </si>
  <si>
    <t>A.  Rectangle area = L x W</t>
  </si>
  <si>
    <t xml:space="preserve">2. </t>
  </si>
  <si>
    <t>Calculate gallons per inch</t>
  </si>
  <si>
    <t>times the conversion factor and divide by 12 inches per foot to calculate gallon per inch.</t>
  </si>
  <si>
    <t xml:space="preserve">Surface area x 7.5 / 12 = </t>
  </si>
  <si>
    <t>gallon per inch</t>
  </si>
  <si>
    <t>3.  Calculate total tank volume</t>
  </si>
  <si>
    <t>in</t>
  </si>
  <si>
    <t>B.  Total tank volume = depth from bottom of inlet pipe to tank bottom(3A) x gal/in(2)</t>
  </si>
  <si>
    <t xml:space="preserve">             =</t>
  </si>
  <si>
    <t xml:space="preserve"> in     x</t>
  </si>
  <si>
    <t>Calculate gallons to cover pump (with 2-3 inches of water covering pump)</t>
  </si>
  <si>
    <t>(Pump and block height + 2 inches) x gallon per inch</t>
  </si>
  <si>
    <t>gal/in  =</t>
  </si>
  <si>
    <t>5.  Calculate total pumpout volume</t>
  </si>
  <si>
    <t xml:space="preserve"> gpd    /</t>
  </si>
  <si>
    <t>doses/day  =</t>
  </si>
  <si>
    <t>B.  Calculate drainback</t>
  </si>
  <si>
    <t xml:space="preserve">     1.  Determine total pipe length</t>
  </si>
  <si>
    <t>gal/ft(5B2) =</t>
  </si>
  <si>
    <t>gallons +</t>
  </si>
  <si>
    <t>gallons =</t>
  </si>
  <si>
    <t xml:space="preserve">     2.  Determine liquid volume of pipe, </t>
  </si>
  <si>
    <t>C.  Total pump out volume = dose volume(5A) + drainback (5B3)</t>
  </si>
  <si>
    <t>Determine area</t>
  </si>
  <si>
    <t xml:space="preserve"> 3.14    x</t>
  </si>
  <si>
    <t>C.  Get area from manufacture</t>
  </si>
  <si>
    <t>There are 7.5 gallons per cubic foot of volume, therefore multiply the area (1A, B or C)</t>
  </si>
  <si>
    <t>6.  Calculate float separation distance (using total pumpout volume)</t>
  </si>
  <si>
    <t xml:space="preserve">Total pumpout volume(5C) / gal/inch(2) </t>
  </si>
  <si>
    <t xml:space="preserve">gal/in  = </t>
  </si>
  <si>
    <t>inch</t>
  </si>
  <si>
    <t>gal     /</t>
  </si>
  <si>
    <t>7.</t>
  </si>
  <si>
    <t>Calculate volume for alarm (typically 2 - 3 inches)</t>
  </si>
  <si>
    <t>in   x</t>
  </si>
  <si>
    <t>gal/in        =</t>
  </si>
  <si>
    <t>8.</t>
  </si>
  <si>
    <t>Calculate total gallons = gallons over pump(4) + gallons pumpout(5C) + gallons alarm(7)</t>
  </si>
  <si>
    <t>gal     +</t>
  </si>
  <si>
    <t>gal  +</t>
  </si>
  <si>
    <t>gal   =</t>
  </si>
  <si>
    <t xml:space="preserve">9.  </t>
  </si>
  <si>
    <t>Total tank depth = total gallons(8) / gallon/in(2)</t>
  </si>
  <si>
    <t>Alarm depth (inch)  x gallon/inch(2)   =</t>
  </si>
  <si>
    <t>gallons /</t>
  </si>
  <si>
    <t>gal/in    =</t>
  </si>
  <si>
    <t>Recommended</t>
  </si>
  <si>
    <t>Calculate reserve capacity (75% of the daily flow)</t>
  </si>
  <si>
    <t xml:space="preserve">Daily flow  x  0 .75  =  </t>
  </si>
  <si>
    <t>x 0.75 =</t>
  </si>
  <si>
    <r>
      <t>ft</t>
    </r>
    <r>
      <rPr>
        <vertAlign val="superscript"/>
        <sz val="10"/>
        <rFont val="Arial Narrow"/>
        <family val="2"/>
      </rPr>
      <t>2</t>
    </r>
  </si>
  <si>
    <r>
      <t>B.  Circle area = 3.14 x radius</t>
    </r>
    <r>
      <rPr>
        <vertAlign val="superscript"/>
        <sz val="10"/>
        <rFont val="Arial Narrow"/>
        <family val="2"/>
      </rPr>
      <t>2</t>
    </r>
  </si>
  <si>
    <r>
      <t xml:space="preserve">2 </t>
    </r>
    <r>
      <rPr>
        <sz val="10"/>
        <rFont val="Arial Narrow"/>
        <family val="2"/>
      </rPr>
      <t>ft  =</t>
    </r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</si>
  <si>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  x   7.5   /   12in/ft   =</t>
    </r>
  </si>
  <si>
    <r>
      <t xml:space="preserve">gal/ft </t>
    </r>
    <r>
      <rPr>
        <i/>
        <sz val="10"/>
        <rFont val="Arial Narrow"/>
        <family val="2"/>
      </rPr>
      <t>(see figure E-20)</t>
    </r>
  </si>
  <si>
    <t>+     2 in)  x</t>
  </si>
  <si>
    <t>ft (5B1)  x</t>
  </si>
  <si>
    <r>
      <t xml:space="preserve">A.  Select pump size for 4-5 doses per day.  Gallon per dose = gpd </t>
    </r>
    <r>
      <rPr>
        <i/>
        <sz val="10"/>
        <rFont val="Arial Narrow"/>
        <family val="2"/>
      </rPr>
      <t>(see Figure A-1)</t>
    </r>
    <r>
      <rPr>
        <sz val="10"/>
        <rFont val="Arial Narrow"/>
        <family val="2"/>
      </rPr>
      <t xml:space="preserve">/ doses per day = </t>
    </r>
    <r>
      <rPr>
        <i/>
        <sz val="10"/>
        <rFont val="Arial Narrow"/>
        <family val="2"/>
      </rPr>
      <t xml:space="preserve"> </t>
    </r>
  </si>
  <si>
    <t xml:space="preserve">                             </t>
  </si>
  <si>
    <t xml:space="preserve">(signature) </t>
  </si>
  <si>
    <t xml:space="preserve">     3.  Drainback quantity = </t>
  </si>
  <si>
    <t>I hereby certify that I have completed this work in accordance with all applicable ordinances, rules and laws</t>
  </si>
  <si>
    <t>All boxed rectangles must be entered, the rest will be calculated.</t>
  </si>
  <si>
    <t>Legal Tank:</t>
  </si>
  <si>
    <t>500 gallons or</t>
  </si>
  <si>
    <t xml:space="preserve">100% the daily flow </t>
  </si>
  <si>
    <t>or Alternating Pumps</t>
  </si>
  <si>
    <t>A.  Depth from bottom of inlet pipe to tank bottom   =</t>
  </si>
  <si>
    <t>A-1 Estimated Sewage Flows in GPD</t>
  </si>
  <si>
    <t>Number of</t>
  </si>
  <si>
    <t>Bedrooms</t>
  </si>
  <si>
    <t>Class I</t>
  </si>
  <si>
    <t>Class II</t>
  </si>
  <si>
    <t>Class III</t>
  </si>
  <si>
    <t>Class IV</t>
  </si>
  <si>
    <t xml:space="preserve">60% of </t>
  </si>
  <si>
    <t xml:space="preserve">the </t>
  </si>
  <si>
    <t xml:space="preserve">values </t>
  </si>
  <si>
    <t xml:space="preserve">in the </t>
  </si>
  <si>
    <t xml:space="preserve">Class I, </t>
  </si>
  <si>
    <t xml:space="preserve">II or II </t>
  </si>
  <si>
    <t>columns</t>
  </si>
  <si>
    <t>E-20 Volume of Liquid in Pipe</t>
  </si>
  <si>
    <t>Pipe Diameter</t>
  </si>
  <si>
    <t>inches</t>
  </si>
  <si>
    <t>Liquid per foot</t>
  </si>
  <si>
    <t>DOSING CHAMBER SIZING - 10/25/04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</si>
</sst>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0"/>
      <name val="Arial"/>
      <family val="0"/>
    </font>
    <font>
      <sz val="14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165" fontId="2" fillId="0" borderId="1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47625</xdr:rowOff>
    </xdr:from>
    <xdr:to>
      <xdr:col>11</xdr:col>
      <xdr:colOff>304800</xdr:colOff>
      <xdr:row>10</xdr:row>
      <xdr:rowOff>85725</xdr:rowOff>
    </xdr:to>
    <xdr:sp>
      <xdr:nvSpPr>
        <xdr:cNvPr id="1" name="Oval 5"/>
        <xdr:cNvSpPr>
          <a:spLocks/>
        </xdr:cNvSpPr>
      </xdr:nvSpPr>
      <xdr:spPr>
        <a:xfrm>
          <a:off x="6686550" y="1266825"/>
          <a:ext cx="819150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0</xdr:row>
      <xdr:rowOff>209550</xdr:rowOff>
    </xdr:from>
    <xdr:to>
      <xdr:col>10</xdr:col>
      <xdr:colOff>19050</xdr:colOff>
      <xdr:row>4</xdr:row>
      <xdr:rowOff>85725</xdr:rowOff>
    </xdr:to>
    <xdr:sp>
      <xdr:nvSpPr>
        <xdr:cNvPr id="2" name="Rectangle 6"/>
        <xdr:cNvSpPr>
          <a:spLocks/>
        </xdr:cNvSpPr>
      </xdr:nvSpPr>
      <xdr:spPr>
        <a:xfrm>
          <a:off x="5514975" y="209550"/>
          <a:ext cx="1190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5</xdr:row>
      <xdr:rowOff>57150</xdr:rowOff>
    </xdr:from>
    <xdr:to>
      <xdr:col>10</xdr:col>
      <xdr:colOff>0</xdr:colOff>
      <xdr:row>5</xdr:row>
      <xdr:rowOff>57150</xdr:rowOff>
    </xdr:to>
    <xdr:sp>
      <xdr:nvSpPr>
        <xdr:cNvPr id="3" name="Line 8"/>
        <xdr:cNvSpPr>
          <a:spLocks/>
        </xdr:cNvSpPr>
      </xdr:nvSpPr>
      <xdr:spPr>
        <a:xfrm>
          <a:off x="5524500" y="10858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200025</xdr:rowOff>
    </xdr:from>
    <xdr:to>
      <xdr:col>10</xdr:col>
      <xdr:colOff>209550</xdr:colOff>
      <xdr:row>4</xdr:row>
      <xdr:rowOff>114300</xdr:rowOff>
    </xdr:to>
    <xdr:sp>
      <xdr:nvSpPr>
        <xdr:cNvPr id="4" name="Line 9"/>
        <xdr:cNvSpPr>
          <a:spLocks/>
        </xdr:cNvSpPr>
      </xdr:nvSpPr>
      <xdr:spPr>
        <a:xfrm>
          <a:off x="6896100" y="2000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</xdr:row>
      <xdr:rowOff>95250</xdr:rowOff>
    </xdr:from>
    <xdr:to>
      <xdr:col>12</xdr:col>
      <xdr:colOff>228600</xdr:colOff>
      <xdr:row>3</xdr:row>
      <xdr:rowOff>152400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7010400" y="323850"/>
          <a:ext cx="10763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Width</a:t>
          </a:r>
        </a:p>
      </xdr:txBody>
    </xdr:sp>
    <xdr:clientData/>
  </xdr:twoCellAnchor>
  <xdr:twoCellAnchor>
    <xdr:from>
      <xdr:col>8</xdr:col>
      <xdr:colOff>161925</xdr:colOff>
      <xdr:row>5</xdr:row>
      <xdr:rowOff>85725</xdr:rowOff>
    </xdr:from>
    <xdr:to>
      <xdr:col>10</xdr:col>
      <xdr:colOff>0</xdr:colOff>
      <xdr:row>6</xdr:row>
      <xdr:rowOff>114300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5943600" y="1114425"/>
          <a:ext cx="7429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Length</a:t>
          </a:r>
        </a:p>
      </xdr:txBody>
    </xdr:sp>
    <xdr:clientData/>
  </xdr:twoCellAnchor>
  <xdr:twoCellAnchor>
    <xdr:from>
      <xdr:col>10</xdr:col>
      <xdr:colOff>314325</xdr:colOff>
      <xdr:row>8</xdr:row>
      <xdr:rowOff>19050</xdr:rowOff>
    </xdr:from>
    <xdr:to>
      <xdr:col>11</xdr:col>
      <xdr:colOff>466725</xdr:colOff>
      <xdr:row>9</xdr:row>
      <xdr:rowOff>47625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7000875" y="1619250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Radius</a:t>
          </a:r>
        </a:p>
      </xdr:txBody>
    </xdr:sp>
    <xdr:clientData/>
  </xdr:twoCellAnchor>
  <xdr:twoCellAnchor>
    <xdr:from>
      <xdr:col>8</xdr:col>
      <xdr:colOff>266700</xdr:colOff>
      <xdr:row>40</xdr:row>
      <xdr:rowOff>85725</xdr:rowOff>
    </xdr:from>
    <xdr:to>
      <xdr:col>12</xdr:col>
      <xdr:colOff>381000</xdr:colOff>
      <xdr:row>50</xdr:row>
      <xdr:rowOff>85725</xdr:rowOff>
    </xdr:to>
    <xdr:pic>
      <xdr:nvPicPr>
        <xdr:cNvPr id="8" name="Picture 13" descr="timer capacit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7172325"/>
          <a:ext cx="21907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352425</xdr:colOff>
      <xdr:row>7</xdr:row>
      <xdr:rowOff>171450</xdr:rowOff>
    </xdr:from>
    <xdr:to>
      <xdr:col>11</xdr:col>
      <xdr:colOff>323850</xdr:colOff>
      <xdr:row>7</xdr:row>
      <xdr:rowOff>171450</xdr:rowOff>
    </xdr:to>
    <xdr:sp>
      <xdr:nvSpPr>
        <xdr:cNvPr id="9" name="Line 14"/>
        <xdr:cNvSpPr>
          <a:spLocks/>
        </xdr:cNvSpPr>
      </xdr:nvSpPr>
      <xdr:spPr>
        <a:xfrm>
          <a:off x="7038975" y="15811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showGridLines="0" tabSelected="1" view="pageBreakPreview" zoomScale="60" zoomScalePageLayoutView="0" workbookViewId="0" topLeftCell="A1">
      <selection activeCell="D1" sqref="D1"/>
    </sheetView>
  </sheetViews>
  <sheetFormatPr defaultColWidth="9.140625" defaultRowHeight="12.75"/>
  <cols>
    <col min="1" max="1" width="3.140625" style="2" customWidth="1"/>
    <col min="2" max="2" width="10.57421875" style="3" bestFit="1" customWidth="1"/>
    <col min="3" max="3" width="12.00390625" style="3" customWidth="1"/>
    <col min="4" max="4" width="12.28125" style="3" customWidth="1"/>
    <col min="5" max="5" width="13.8515625" style="3" customWidth="1"/>
    <col min="6" max="6" width="11.57421875" style="3" customWidth="1"/>
    <col min="7" max="7" width="10.421875" style="3" customWidth="1"/>
    <col min="8" max="8" width="12.8515625" style="3" customWidth="1"/>
    <col min="9" max="9" width="7.57421875" style="3" customWidth="1"/>
    <col min="10" max="10" width="6.00390625" style="3" customWidth="1"/>
    <col min="11" max="11" width="7.7109375" style="3" customWidth="1"/>
    <col min="12" max="12" width="9.8515625" style="5" customWidth="1"/>
    <col min="13" max="13" width="7.421875" style="3" customWidth="1"/>
    <col min="14" max="16384" width="9.140625" style="3" customWidth="1"/>
  </cols>
  <sheetData>
    <row r="1" spans="1:15" s="29" customFormat="1" ht="18">
      <c r="A1" s="28"/>
      <c r="D1" s="29" t="s">
        <v>97</v>
      </c>
      <c r="L1" s="47"/>
      <c r="O1" s="5"/>
    </row>
    <row r="2" spans="1:15" s="1" customFormat="1" ht="18">
      <c r="A2" s="30" t="s">
        <v>73</v>
      </c>
      <c r="C2" s="31"/>
      <c r="E2" s="31"/>
      <c r="L2" s="31"/>
      <c r="O2" s="5"/>
    </row>
    <row r="3" spans="1:15" s="1" customFormat="1" ht="18">
      <c r="A3" s="30"/>
      <c r="C3" s="31"/>
      <c r="E3" s="31"/>
      <c r="L3" s="31"/>
      <c r="O3" s="5"/>
    </row>
    <row r="4" spans="1:15" ht="13.5">
      <c r="A4" s="2" t="s">
        <v>6</v>
      </c>
      <c r="B4" s="3" t="s">
        <v>34</v>
      </c>
      <c r="O4" s="5"/>
    </row>
    <row r="5" ht="13.5">
      <c r="B5" s="3" t="s">
        <v>10</v>
      </c>
    </row>
    <row r="6" spans="3:8" ht="15">
      <c r="C6" s="4"/>
      <c r="D6" s="5" t="s">
        <v>8</v>
      </c>
      <c r="E6" s="4"/>
      <c r="F6" s="3" t="s">
        <v>9</v>
      </c>
      <c r="G6" s="6">
        <f>C6*E6</f>
        <v>0</v>
      </c>
      <c r="H6" s="3" t="s">
        <v>61</v>
      </c>
    </row>
    <row r="7" ht="15">
      <c r="B7" s="3" t="s">
        <v>62</v>
      </c>
    </row>
    <row r="8" spans="3:7" ht="15">
      <c r="C8" s="3" t="s">
        <v>35</v>
      </c>
      <c r="D8" s="4"/>
      <c r="E8" s="7" t="s">
        <v>63</v>
      </c>
      <c r="F8" s="13">
        <f>PI()*D8^2</f>
        <v>0</v>
      </c>
      <c r="G8" s="3" t="s">
        <v>61</v>
      </c>
    </row>
    <row r="9" spans="2:6" ht="15">
      <c r="B9" s="3" t="s">
        <v>36</v>
      </c>
      <c r="E9" s="4"/>
      <c r="F9" s="3" t="s">
        <v>61</v>
      </c>
    </row>
    <row r="10" ht="6" customHeight="1"/>
    <row r="11" spans="1:5" ht="13.5">
      <c r="A11" s="2" t="s">
        <v>11</v>
      </c>
      <c r="B11" s="3" t="s">
        <v>12</v>
      </c>
      <c r="E11" s="9"/>
    </row>
    <row r="12" ht="13.5">
      <c r="B12" s="3" t="s">
        <v>37</v>
      </c>
    </row>
    <row r="13" ht="13.5">
      <c r="B13" s="3" t="s">
        <v>13</v>
      </c>
    </row>
    <row r="14" spans="2:12" ht="15">
      <c r="B14" s="3" t="s">
        <v>14</v>
      </c>
      <c r="D14" s="6">
        <f>MAX(G6,F8,E9)</f>
        <v>0</v>
      </c>
      <c r="E14" s="3" t="s">
        <v>64</v>
      </c>
      <c r="G14" s="13">
        <f>D14*7.5/12</f>
        <v>0</v>
      </c>
      <c r="H14" s="3" t="s">
        <v>15</v>
      </c>
      <c r="K14" s="32" t="s">
        <v>74</v>
      </c>
      <c r="L14" s="3"/>
    </row>
    <row r="15" spans="2:12" ht="14.25" customHeight="1">
      <c r="B15" s="9"/>
      <c r="K15" s="32" t="s">
        <v>75</v>
      </c>
      <c r="L15" s="3"/>
    </row>
    <row r="16" spans="1:12" ht="15">
      <c r="A16" s="2" t="s">
        <v>16</v>
      </c>
      <c r="K16" s="32" t="s">
        <v>76</v>
      </c>
      <c r="L16" s="3"/>
    </row>
    <row r="17" spans="2:12" ht="15">
      <c r="B17" s="3" t="s">
        <v>78</v>
      </c>
      <c r="F17" s="4"/>
      <c r="G17" s="3" t="s">
        <v>17</v>
      </c>
      <c r="K17" s="32" t="s">
        <v>77</v>
      </c>
      <c r="L17" s="3"/>
    </row>
    <row r="18" ht="13.5">
      <c r="B18" s="3" t="s">
        <v>18</v>
      </c>
    </row>
    <row r="19" spans="2:8" ht="13.5">
      <c r="B19" s="3" t="s">
        <v>19</v>
      </c>
      <c r="C19" s="6">
        <f>F17</f>
        <v>0</v>
      </c>
      <c r="D19" s="3" t="s">
        <v>20</v>
      </c>
      <c r="E19" s="13">
        <f>G14</f>
        <v>0</v>
      </c>
      <c r="F19" s="10" t="s">
        <v>40</v>
      </c>
      <c r="G19" s="13">
        <f>C19*E19</f>
        <v>0</v>
      </c>
      <c r="H19" s="11" t="s">
        <v>1</v>
      </c>
    </row>
    <row r="20" ht="12.75" customHeight="1"/>
    <row r="21" spans="1:2" ht="13.5">
      <c r="A21" s="2" t="s">
        <v>7</v>
      </c>
      <c r="B21" s="3" t="s">
        <v>21</v>
      </c>
    </row>
    <row r="22" ht="13.5">
      <c r="B22" s="3" t="s">
        <v>22</v>
      </c>
    </row>
    <row r="23" spans="2:8" ht="13.5">
      <c r="B23" s="12" t="s">
        <v>0</v>
      </c>
      <c r="C23" s="4"/>
      <c r="D23" s="2" t="s">
        <v>66</v>
      </c>
      <c r="E23" s="13">
        <f>G14</f>
        <v>0</v>
      </c>
      <c r="F23" s="3" t="s">
        <v>23</v>
      </c>
      <c r="G23" s="13">
        <f>(C23+2)*E23</f>
        <v>0</v>
      </c>
      <c r="H23" s="3" t="s">
        <v>1</v>
      </c>
    </row>
    <row r="24" spans="2:3" ht="8.25" customHeight="1">
      <c r="B24" s="14"/>
      <c r="C24" s="9"/>
    </row>
    <row r="25" ht="13.5">
      <c r="A25" s="2" t="s">
        <v>24</v>
      </c>
    </row>
    <row r="26" ht="13.5">
      <c r="B26" s="11" t="s">
        <v>68</v>
      </c>
    </row>
    <row r="27" spans="2:7" ht="13.5">
      <c r="B27" s="4"/>
      <c r="C27" s="3" t="s">
        <v>25</v>
      </c>
      <c r="D27" s="4"/>
      <c r="E27" s="3" t="s">
        <v>26</v>
      </c>
      <c r="F27" s="6" t="e">
        <f>B27/D27</f>
        <v>#DIV/0!</v>
      </c>
      <c r="G27" s="3" t="s">
        <v>1</v>
      </c>
    </row>
    <row r="28" spans="2:6" ht="13.5">
      <c r="B28" s="18"/>
      <c r="D28" s="18"/>
      <c r="F28" s="10"/>
    </row>
    <row r="29" spans="2:11" ht="20.25">
      <c r="B29" s="41" t="s">
        <v>79</v>
      </c>
      <c r="C29" s="48"/>
      <c r="D29" s="42"/>
      <c r="E29" s="42"/>
      <c r="F29" s="43"/>
      <c r="H29" s="58" t="s">
        <v>93</v>
      </c>
      <c r="I29" s="59"/>
      <c r="J29" s="60"/>
      <c r="K29" s="61"/>
    </row>
    <row r="30" spans="2:11" ht="13.5">
      <c r="B30" s="44" t="s">
        <v>80</v>
      </c>
      <c r="C30" s="49"/>
      <c r="D30" s="45"/>
      <c r="E30" s="45"/>
      <c r="F30" s="46"/>
      <c r="H30" s="50" t="s">
        <v>94</v>
      </c>
      <c r="I30" s="57" t="s">
        <v>96</v>
      </c>
      <c r="J30" s="10"/>
      <c r="K30" s="24"/>
    </row>
    <row r="31" spans="2:11" ht="13.5">
      <c r="B31" s="35" t="s">
        <v>81</v>
      </c>
      <c r="C31" s="6" t="s">
        <v>82</v>
      </c>
      <c r="D31" s="6" t="s">
        <v>83</v>
      </c>
      <c r="E31" s="36" t="s">
        <v>84</v>
      </c>
      <c r="F31" s="37" t="s">
        <v>85</v>
      </c>
      <c r="H31" s="35" t="s">
        <v>95</v>
      </c>
      <c r="I31" s="53" t="s">
        <v>1</v>
      </c>
      <c r="J31" s="8"/>
      <c r="K31" s="26"/>
    </row>
    <row r="32" spans="2:11" ht="13.5">
      <c r="B32" s="38">
        <v>2</v>
      </c>
      <c r="C32" s="38">
        <f>300</f>
        <v>300</v>
      </c>
      <c r="D32" s="38">
        <f>225</f>
        <v>225</v>
      </c>
      <c r="E32" s="38">
        <v>180</v>
      </c>
      <c r="F32" s="38" t="s">
        <v>86</v>
      </c>
      <c r="H32" s="51">
        <v>1</v>
      </c>
      <c r="I32" s="54">
        <v>0.045</v>
      </c>
      <c r="J32" s="20"/>
      <c r="K32" s="22"/>
    </row>
    <row r="33" spans="2:11" ht="13.5">
      <c r="B33" s="39">
        <v>3</v>
      </c>
      <c r="C33" s="39">
        <f aca="true" t="shared" si="0" ref="C33:C38">C32+150</f>
        <v>450</v>
      </c>
      <c r="D33" s="39">
        <f aca="true" t="shared" si="1" ref="D33:D38">75+D32</f>
        <v>300</v>
      </c>
      <c r="E33" s="39">
        <f aca="true" t="shared" si="2" ref="E33:E38">E32+38</f>
        <v>218</v>
      </c>
      <c r="F33" s="39" t="s">
        <v>87</v>
      </c>
      <c r="H33" s="50">
        <v>1.25</v>
      </c>
      <c r="I33" s="55">
        <v>0.078</v>
      </c>
      <c r="J33" s="10"/>
      <c r="K33" s="24"/>
    </row>
    <row r="34" spans="2:11" ht="13.5">
      <c r="B34" s="39">
        <v>4</v>
      </c>
      <c r="C34" s="39">
        <f t="shared" si="0"/>
        <v>600</v>
      </c>
      <c r="D34" s="39">
        <f t="shared" si="1"/>
        <v>375</v>
      </c>
      <c r="E34" s="39">
        <f t="shared" si="2"/>
        <v>256</v>
      </c>
      <c r="F34" s="39" t="s">
        <v>88</v>
      </c>
      <c r="H34" s="50">
        <v>1.5</v>
      </c>
      <c r="I34" s="55">
        <v>0.11</v>
      </c>
      <c r="J34" s="10"/>
      <c r="K34" s="24"/>
    </row>
    <row r="35" spans="2:11" ht="13.5">
      <c r="B35" s="39">
        <v>5</v>
      </c>
      <c r="C35" s="39">
        <f t="shared" si="0"/>
        <v>750</v>
      </c>
      <c r="D35" s="39">
        <f t="shared" si="1"/>
        <v>450</v>
      </c>
      <c r="E35" s="39">
        <f t="shared" si="2"/>
        <v>294</v>
      </c>
      <c r="F35" s="39" t="s">
        <v>89</v>
      </c>
      <c r="H35" s="50">
        <v>2</v>
      </c>
      <c r="I35" s="55">
        <v>0.17</v>
      </c>
      <c r="J35" s="10"/>
      <c r="K35" s="24"/>
    </row>
    <row r="36" spans="2:11" ht="13.5">
      <c r="B36" s="39">
        <v>6</v>
      </c>
      <c r="C36" s="39">
        <f t="shared" si="0"/>
        <v>900</v>
      </c>
      <c r="D36" s="39">
        <f t="shared" si="1"/>
        <v>525</v>
      </c>
      <c r="E36" s="39">
        <f t="shared" si="2"/>
        <v>332</v>
      </c>
      <c r="F36" s="39" t="s">
        <v>90</v>
      </c>
      <c r="H36" s="50">
        <v>2.5</v>
      </c>
      <c r="I36" s="55">
        <v>0.25</v>
      </c>
      <c r="J36" s="10"/>
      <c r="K36" s="24"/>
    </row>
    <row r="37" spans="2:11" ht="13.5">
      <c r="B37" s="39">
        <v>7</v>
      </c>
      <c r="C37" s="39">
        <f t="shared" si="0"/>
        <v>1050</v>
      </c>
      <c r="D37" s="39">
        <f t="shared" si="1"/>
        <v>600</v>
      </c>
      <c r="E37" s="39">
        <f t="shared" si="2"/>
        <v>370</v>
      </c>
      <c r="F37" s="39" t="s">
        <v>91</v>
      </c>
      <c r="H37" s="50">
        <v>3</v>
      </c>
      <c r="I37" s="55">
        <v>0.38</v>
      </c>
      <c r="J37" s="10"/>
      <c r="K37" s="24"/>
    </row>
    <row r="38" spans="2:11" ht="13.5">
      <c r="B38" s="40">
        <v>8</v>
      </c>
      <c r="C38" s="40">
        <f t="shared" si="0"/>
        <v>1200</v>
      </c>
      <c r="D38" s="40">
        <f t="shared" si="1"/>
        <v>675</v>
      </c>
      <c r="E38" s="40">
        <f t="shared" si="2"/>
        <v>408</v>
      </c>
      <c r="F38" s="40" t="s">
        <v>92</v>
      </c>
      <c r="H38" s="35">
        <v>4</v>
      </c>
      <c r="I38" s="56">
        <v>0.66</v>
      </c>
      <c r="J38" s="8"/>
      <c r="K38" s="26"/>
    </row>
    <row r="39" spans="2:11" ht="13.5">
      <c r="B39" s="18"/>
      <c r="C39" s="18"/>
      <c r="D39" s="18"/>
      <c r="E39" s="18"/>
      <c r="F39" s="18"/>
      <c r="H39" s="18"/>
      <c r="I39" s="55"/>
      <c r="J39" s="10"/>
      <c r="K39" s="10"/>
    </row>
    <row r="40" spans="2:12" ht="13.5">
      <c r="B40" s="11" t="s">
        <v>27</v>
      </c>
      <c r="L40" s="3"/>
    </row>
    <row r="41" spans="2:12" ht="13.5">
      <c r="B41" s="3" t="s">
        <v>28</v>
      </c>
      <c r="D41" s="9"/>
      <c r="E41" s="33"/>
      <c r="F41" s="3" t="s">
        <v>3</v>
      </c>
      <c r="L41" s="3"/>
    </row>
    <row r="42" spans="2:12" ht="13.5">
      <c r="B42" s="3" t="s">
        <v>32</v>
      </c>
      <c r="E42" s="4"/>
      <c r="F42" s="3" t="s">
        <v>65</v>
      </c>
      <c r="L42" s="3"/>
    </row>
    <row r="43" spans="2:12" ht="13.5">
      <c r="B43" s="3" t="s">
        <v>71</v>
      </c>
      <c r="D43" s="13">
        <f>E41</f>
        <v>0</v>
      </c>
      <c r="E43" s="3" t="s">
        <v>67</v>
      </c>
      <c r="F43" s="6">
        <f>E42</f>
        <v>0</v>
      </c>
      <c r="G43" s="3" t="s">
        <v>29</v>
      </c>
      <c r="H43" s="13">
        <f>D43*F43</f>
        <v>0</v>
      </c>
      <c r="I43" s="3" t="s">
        <v>2</v>
      </c>
      <c r="L43" s="3"/>
    </row>
    <row r="44" spans="2:12" ht="13.5">
      <c r="B44" s="3" t="s">
        <v>33</v>
      </c>
      <c r="L44" s="3"/>
    </row>
    <row r="45" spans="3:12" ht="13.5">
      <c r="C45" s="6" t="e">
        <f>F27</f>
        <v>#DIV/0!</v>
      </c>
      <c r="D45" s="10" t="s">
        <v>30</v>
      </c>
      <c r="E45" s="13">
        <f>H43</f>
        <v>0</v>
      </c>
      <c r="F45" s="10" t="s">
        <v>31</v>
      </c>
      <c r="G45" s="13" t="e">
        <f>C45+E45</f>
        <v>#DIV/0!</v>
      </c>
      <c r="H45" s="3" t="s">
        <v>2</v>
      </c>
      <c r="L45" s="3"/>
    </row>
    <row r="46" ht="13.5">
      <c r="L46" s="3"/>
    </row>
    <row r="47" spans="1:12" ht="13.5">
      <c r="A47" s="2" t="s">
        <v>38</v>
      </c>
      <c r="L47" s="3"/>
    </row>
    <row r="48" spans="2:12" ht="13.5">
      <c r="B48" s="3" t="s">
        <v>39</v>
      </c>
      <c r="L48" s="3"/>
    </row>
    <row r="49" spans="2:12" ht="13.5">
      <c r="B49" s="13" t="e">
        <f>G45</f>
        <v>#DIV/0!</v>
      </c>
      <c r="C49" s="5" t="s">
        <v>42</v>
      </c>
      <c r="D49" s="13">
        <f>G14</f>
        <v>0</v>
      </c>
      <c r="E49" s="5" t="s">
        <v>40</v>
      </c>
      <c r="F49" s="13" t="e">
        <f>B49/D49</f>
        <v>#DIV/0!</v>
      </c>
      <c r="G49" s="3" t="s">
        <v>41</v>
      </c>
      <c r="H49" s="10"/>
      <c r="L49" s="3"/>
    </row>
    <row r="51" spans="1:4" ht="13.5" customHeight="1">
      <c r="A51" s="2" t="s">
        <v>43</v>
      </c>
      <c r="B51" s="3" t="s">
        <v>44</v>
      </c>
      <c r="C51" s="10"/>
      <c r="D51" s="15"/>
    </row>
    <row r="52" spans="2:10" ht="13.5">
      <c r="B52" s="3" t="s">
        <v>54</v>
      </c>
      <c r="E52" s="4"/>
      <c r="F52" s="3" t="s">
        <v>45</v>
      </c>
      <c r="G52" s="13">
        <f>G14</f>
        <v>0</v>
      </c>
      <c r="H52" s="3" t="s">
        <v>46</v>
      </c>
      <c r="I52" s="6">
        <f>E52*G52</f>
        <v>0</v>
      </c>
      <c r="J52" s="3" t="s">
        <v>2</v>
      </c>
    </row>
    <row r="54" spans="1:8" ht="13.5">
      <c r="A54" s="2" t="s">
        <v>47</v>
      </c>
      <c r="B54" s="10" t="s">
        <v>48</v>
      </c>
      <c r="C54" s="10"/>
      <c r="D54" s="10"/>
      <c r="E54" s="10"/>
      <c r="F54" s="10"/>
      <c r="G54" s="16"/>
      <c r="H54" s="10"/>
    </row>
    <row r="55" spans="2:9" ht="13.5">
      <c r="B55" s="13">
        <f>G23</f>
        <v>0</v>
      </c>
      <c r="C55" s="10" t="s">
        <v>49</v>
      </c>
      <c r="D55" s="13" t="e">
        <f>G45</f>
        <v>#DIV/0!</v>
      </c>
      <c r="E55" s="17" t="s">
        <v>50</v>
      </c>
      <c r="F55" s="13">
        <f>I52</f>
        <v>0</v>
      </c>
      <c r="G55" s="10" t="s">
        <v>51</v>
      </c>
      <c r="H55" s="13" t="e">
        <f>B55+D55+F55</f>
        <v>#DIV/0!</v>
      </c>
      <c r="I55" s="3" t="s">
        <v>2</v>
      </c>
    </row>
    <row r="56" spans="2:8" ht="13.5">
      <c r="B56" s="10"/>
      <c r="C56" s="10"/>
      <c r="D56" s="10"/>
      <c r="E56" s="10"/>
      <c r="F56" s="10"/>
      <c r="G56" s="10"/>
      <c r="H56" s="10"/>
    </row>
    <row r="57" spans="1:2" ht="13.5">
      <c r="A57" s="2" t="s">
        <v>52</v>
      </c>
      <c r="B57" s="3" t="s">
        <v>53</v>
      </c>
    </row>
    <row r="58" spans="2:7" ht="13.5">
      <c r="B58" s="13" t="e">
        <f>H55</f>
        <v>#DIV/0!</v>
      </c>
      <c r="C58" s="3" t="s">
        <v>55</v>
      </c>
      <c r="D58" s="6">
        <f>G52</f>
        <v>0</v>
      </c>
      <c r="E58" s="3" t="s">
        <v>56</v>
      </c>
      <c r="F58" s="13" t="e">
        <f>B58/D58</f>
        <v>#DIV/0!</v>
      </c>
      <c r="G58" s="3" t="s">
        <v>17</v>
      </c>
    </row>
    <row r="59" ht="9" customHeight="1"/>
    <row r="60" spans="1:7" ht="13.5">
      <c r="A60" s="52" t="s">
        <v>57</v>
      </c>
      <c r="B60" s="20"/>
      <c r="C60" s="20"/>
      <c r="D60" s="20"/>
      <c r="E60" s="20"/>
      <c r="F60" s="20"/>
      <c r="G60" s="22"/>
    </row>
    <row r="61" spans="1:7" ht="13.5">
      <c r="A61" s="34" t="s">
        <v>58</v>
      </c>
      <c r="B61" s="10"/>
      <c r="C61" s="10"/>
      <c r="D61" s="10"/>
      <c r="E61" s="10"/>
      <c r="F61" s="10"/>
      <c r="G61" s="24"/>
    </row>
    <row r="62" spans="1:7" ht="13.5">
      <c r="A62" s="27" t="s">
        <v>59</v>
      </c>
      <c r="B62" s="8"/>
      <c r="C62" s="8"/>
      <c r="D62" s="6">
        <f>B27</f>
        <v>0</v>
      </c>
      <c r="E62" s="8" t="s">
        <v>60</v>
      </c>
      <c r="F62" s="6">
        <f>D62*0.75</f>
        <v>0</v>
      </c>
      <c r="G62" s="26" t="s">
        <v>1</v>
      </c>
    </row>
    <row r="63" spans="4:6" ht="13.5">
      <c r="D63" s="18"/>
      <c r="F63" s="10"/>
    </row>
    <row r="64" spans="4:6" ht="13.5">
      <c r="D64" s="18"/>
      <c r="F64" s="10"/>
    </row>
    <row r="65" spans="4:6" ht="13.5">
      <c r="D65" s="18"/>
      <c r="F65" s="10"/>
    </row>
    <row r="66" ht="10.5" customHeight="1"/>
    <row r="67" spans="1:11" ht="13.5">
      <c r="A67" s="19" t="s">
        <v>72</v>
      </c>
      <c r="B67" s="20"/>
      <c r="C67" s="21"/>
      <c r="D67" s="20"/>
      <c r="E67" s="21"/>
      <c r="F67" s="20"/>
      <c r="G67" s="20"/>
      <c r="H67" s="20"/>
      <c r="I67" s="20"/>
      <c r="J67" s="20"/>
      <c r="K67" s="22"/>
    </row>
    <row r="68" spans="1:11" ht="13.5">
      <c r="A68" s="23"/>
      <c r="B68" s="10"/>
      <c r="C68" s="18"/>
      <c r="D68" s="10"/>
      <c r="E68" s="18"/>
      <c r="F68" s="10"/>
      <c r="G68" s="10"/>
      <c r="H68" s="10"/>
      <c r="I68" s="10"/>
      <c r="J68" s="10"/>
      <c r="K68" s="24"/>
    </row>
    <row r="69" spans="1:11" ht="13.5">
      <c r="A69" s="25" t="s">
        <v>69</v>
      </c>
      <c r="B69" s="8"/>
      <c r="C69" s="8"/>
      <c r="D69" s="3" t="s">
        <v>70</v>
      </c>
      <c r="E69" s="8"/>
      <c r="F69" s="8"/>
      <c r="G69" s="10" t="s">
        <v>4</v>
      </c>
      <c r="H69" s="10" t="s">
        <v>5</v>
      </c>
      <c r="I69" s="10"/>
      <c r="J69" s="10"/>
      <c r="K69" s="62"/>
    </row>
    <row r="70" spans="1:12" s="10" customFormat="1" ht="13.5">
      <c r="A70" s="27"/>
      <c r="B70" s="8"/>
      <c r="C70" s="8"/>
      <c r="D70" s="8"/>
      <c r="E70" s="8"/>
      <c r="F70" s="8"/>
      <c r="G70" s="8"/>
      <c r="H70" s="8"/>
      <c r="I70" s="8"/>
      <c r="J70" s="8"/>
      <c r="K70" s="26"/>
      <c r="L70" s="5"/>
    </row>
  </sheetData>
  <sheetProtection/>
  <printOptions/>
  <pageMargins left="0.75" right="0.25" top="0.5" bottom="0.5" header="0" footer="0.5"/>
  <pageSetup fitToHeight="1" fitToWidth="1" horizontalDpi="600" verticalDpi="600" orientation="portrait" scale="77" r:id="rId2"/>
  <headerFooter alignWithMargins="0">
    <oddFooter>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Weed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Maxwell</dc:creator>
  <cp:keywords/>
  <dc:description/>
  <cp:lastModifiedBy>Christine L Hansen</cp:lastModifiedBy>
  <cp:lastPrinted>2001-12-07T17:53:29Z</cp:lastPrinted>
  <dcterms:created xsi:type="dcterms:W3CDTF">2000-09-16T15:46:24Z</dcterms:created>
  <dcterms:modified xsi:type="dcterms:W3CDTF">2016-03-31T17:09:14Z</dcterms:modified>
  <cp:category/>
  <cp:version/>
  <cp:contentType/>
  <cp:contentStatus/>
</cp:coreProperties>
</file>