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Fil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<sst xmlns="http://schemas.openxmlformats.org/spreadsheetml/2006/main" count="151" uniqueCount="114">
  <si>
    <t>A.</t>
  </si>
  <si>
    <t>FLOW</t>
  </si>
  <si>
    <t xml:space="preserve">Estimated </t>
  </si>
  <si>
    <t>or measured</t>
  </si>
  <si>
    <t>gpd</t>
  </si>
  <si>
    <t>B.</t>
  </si>
  <si>
    <t>C.</t>
  </si>
  <si>
    <t>FILTER DIMENSIONS</t>
  </si>
  <si>
    <t>gpd x</t>
  </si>
  <si>
    <t>sqft/gpd =</t>
  </si>
  <si>
    <t>Select width of filter =</t>
  </si>
  <si>
    <t>ft</t>
  </si>
  <si>
    <t>Length of filter = area (C1) divided by width (C2) =</t>
  </si>
  <si>
    <t xml:space="preserve">ft = </t>
  </si>
  <si>
    <t>ft +     (</t>
  </si>
  <si>
    <t xml:space="preserve">ft x 2 ) = </t>
  </si>
  <si>
    <t xml:space="preserve">Area = length x width = </t>
  </si>
  <si>
    <t>ft   x</t>
  </si>
  <si>
    <t xml:space="preserve">ft  = </t>
  </si>
  <si>
    <t>D.</t>
  </si>
  <si>
    <t>ft =</t>
  </si>
  <si>
    <t>E.</t>
  </si>
  <si>
    <t>DRAINAGE VOLUME</t>
  </si>
  <si>
    <t>tons</t>
  </si>
  <si>
    <t>F.</t>
  </si>
  <si>
    <t>DISTRIBUTION VOLUME</t>
  </si>
  <si>
    <t>All boxed rectangles must be entered, the rest will be calculated.</t>
  </si>
  <si>
    <t>SEPTIC TANK CAPACITY</t>
  </si>
  <si>
    <t>1.</t>
  </si>
  <si>
    <t>2.</t>
  </si>
  <si>
    <t>3.</t>
  </si>
  <si>
    <t>Wetlands should have less than a 4:1 length to width ratio</t>
  </si>
  <si>
    <r>
      <t>ft</t>
    </r>
    <r>
      <rPr>
        <vertAlign val="superscript"/>
        <sz val="10"/>
        <rFont val="Arial Narrow"/>
        <family val="2"/>
      </rPr>
      <t>2</t>
    </r>
  </si>
  <si>
    <r>
      <t>ft</t>
    </r>
    <r>
      <rPr>
        <vertAlign val="superscript"/>
        <sz val="10"/>
        <rFont val="Arial Narrow"/>
        <family val="2"/>
      </rPr>
      <t xml:space="preserve">2     </t>
    </r>
    <r>
      <rPr>
        <sz val="10"/>
        <rFont val="Arial Narrow"/>
        <family val="2"/>
      </rPr>
      <t>/</t>
    </r>
  </si>
  <si>
    <t>Size of liner</t>
  </si>
  <si>
    <r>
      <t>ft</t>
    </r>
    <r>
      <rPr>
        <vertAlign val="superscript"/>
        <sz val="10"/>
        <rFont val="Arial Narrow"/>
        <family val="2"/>
      </rPr>
      <t xml:space="preserve">2      </t>
    </r>
    <r>
      <rPr>
        <sz val="10"/>
        <rFont val="Arial Narrow"/>
        <family val="2"/>
      </rPr>
      <t xml:space="preserve"> x</t>
    </r>
  </si>
  <si>
    <r>
      <t>ft</t>
    </r>
    <r>
      <rPr>
        <vertAlign val="superscript"/>
        <sz val="10"/>
        <rFont val="Arial Narrow"/>
        <family val="2"/>
      </rPr>
      <t>3</t>
    </r>
  </si>
  <si>
    <r>
      <t>ft</t>
    </r>
    <r>
      <rPr>
        <vertAlign val="superscript"/>
        <sz val="10"/>
        <rFont val="Arial Narrow"/>
        <family val="2"/>
      </rPr>
      <t xml:space="preserve">3  </t>
    </r>
    <r>
      <rPr>
        <sz val="10"/>
        <rFont val="Arial Narrow"/>
        <family val="2"/>
      </rPr>
      <t xml:space="preserve"> /    27   =</t>
    </r>
  </si>
  <si>
    <r>
      <t>yd</t>
    </r>
    <r>
      <rPr>
        <vertAlign val="superscript"/>
        <sz val="10"/>
        <rFont val="Arial Narrow"/>
        <family val="2"/>
      </rPr>
      <t>3</t>
    </r>
  </si>
  <si>
    <r>
      <t>Multiply cubic yards by 1.4 tons/yd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to get weight of rock in tons </t>
    </r>
  </si>
  <si>
    <r>
      <t>yd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 x 1.4  =</t>
    </r>
  </si>
  <si>
    <t xml:space="preserve">                                   </t>
  </si>
  <si>
    <t xml:space="preserve"> (signature) </t>
  </si>
  <si>
    <t>(license #)</t>
  </si>
  <si>
    <t>________________(date)</t>
  </si>
  <si>
    <t>Filter Type</t>
  </si>
  <si>
    <t>Loading Rate</t>
  </si>
  <si>
    <t>Sand</t>
  </si>
  <si>
    <t>Peat</t>
  </si>
  <si>
    <t>Wetland</t>
  </si>
  <si>
    <t>Recir. Sand</t>
  </si>
  <si>
    <r>
      <t>1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</t>
    </r>
  </si>
  <si>
    <r>
      <t>3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</t>
    </r>
  </si>
  <si>
    <r>
      <t>0.25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</t>
    </r>
  </si>
  <si>
    <t>5:1 recir ratio</t>
  </si>
  <si>
    <t>Media</t>
  </si>
  <si>
    <t>Type</t>
  </si>
  <si>
    <t>Clean mound sand</t>
  </si>
  <si>
    <t>Recir</t>
  </si>
  <si>
    <t>Bird Girt</t>
  </si>
  <si>
    <t>Coarse Peat</t>
  </si>
  <si>
    <t>Drainfield Rock/pea gravel</t>
  </si>
  <si>
    <t>Multiply filter area(C1) by treatment depth to get cubic feet:</t>
  </si>
  <si>
    <t>Width = width(C2) + (height x 2) =</t>
  </si>
  <si>
    <t>Length = length(C3) + (height x 2) =</t>
  </si>
  <si>
    <r>
      <t>If using rock multiply cubic yards by 1.4 tons/yd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to get weight in tons </t>
    </r>
  </si>
  <si>
    <t>tons of rock</t>
  </si>
  <si>
    <t>I hereby certify that I have completed this work in accordance with all applicable ordinances, rules and laws.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</si>
  <si>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</si>
  <si>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</si>
  <si>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</si>
  <si>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</si>
  <si>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</si>
  <si>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</si>
  <si>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</si>
  <si>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</si>
  <si>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</si>
  <si>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</si>
  <si>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</si>
  <si>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</si>
  <si>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</si>
  <si>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</si>
  <si>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C-1 Septic Tank Capacity in Gallons</t>
  </si>
  <si>
    <t>2 or less</t>
  </si>
  <si>
    <t>3 or 4</t>
  </si>
  <si>
    <t>5 or 6</t>
  </si>
  <si>
    <t>7, 8 or 9</t>
  </si>
  <si>
    <t>Capacity</t>
  </si>
  <si>
    <t xml:space="preserve">Capacity with </t>
  </si>
  <si>
    <t>Minimum</t>
  </si>
  <si>
    <t>Disp. and Lift</t>
  </si>
  <si>
    <t>gpd (see figure A-1)</t>
  </si>
  <si>
    <t xml:space="preserve">x 1.5 (safety factor) = </t>
  </si>
  <si>
    <t>gallons (see figure C-1)</t>
  </si>
  <si>
    <t>Filter area = flow rate (A) x loading rate (see figure)</t>
  </si>
  <si>
    <t>Garb. Disp.</t>
  </si>
  <si>
    <t>Filter Type (sand, peat, wetland or RSF)</t>
  </si>
  <si>
    <t>4</t>
  </si>
  <si>
    <t>5.</t>
  </si>
  <si>
    <t>Drainage</t>
  </si>
  <si>
    <t>Distribution</t>
  </si>
  <si>
    <t>Pea Gravel</t>
  </si>
  <si>
    <r>
      <t>Divide cubic feet by 27 ft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/yd</t>
    </r>
    <r>
      <rPr>
        <vertAlign val="super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to get cubic yards (for sand and gravel only)</t>
    </r>
  </si>
  <si>
    <r>
      <t>Divide cubic feet by 27 ft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/yd</t>
    </r>
    <r>
      <rPr>
        <vertAlign val="super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 xml:space="preserve">to get cubic yards </t>
    </r>
    <r>
      <rPr>
        <i/>
        <sz val="10"/>
        <rFont val="Arial Narrow"/>
        <family val="2"/>
      </rPr>
      <t>(for sand and gravel only)</t>
    </r>
  </si>
  <si>
    <r>
      <t>Multiply cubic yards by 1.4 tons/yd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to get weight of treatment media in tons </t>
    </r>
  </si>
  <si>
    <t>Multiply filter area (C1) by distribution depth to get cubic feet of distribution material:</t>
  </si>
  <si>
    <t>Multiply filter area (C1) by drainage depth to get cubic feet of drainage material:</t>
  </si>
  <si>
    <t xml:space="preserve">1.  </t>
  </si>
  <si>
    <t>Type of Drainage Media</t>
  </si>
  <si>
    <t>4.</t>
  </si>
  <si>
    <t>1.  Type of Distribution Media</t>
  </si>
  <si>
    <t>FILTER/ Wetland TREATMENT VOLUME</t>
  </si>
  <si>
    <t>Type of Treatment Media</t>
  </si>
  <si>
    <t>Filter and Wetland Design Worksheet - 10/25/04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</si>
</sst>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vertAlign val="superscript"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33</xdr:row>
      <xdr:rowOff>76200</xdr:rowOff>
    </xdr:from>
    <xdr:to>
      <xdr:col>13</xdr:col>
      <xdr:colOff>76200</xdr:colOff>
      <xdr:row>41</xdr:row>
      <xdr:rowOff>95250</xdr:rowOff>
    </xdr:to>
    <xdr:pic>
      <xdr:nvPicPr>
        <xdr:cNvPr id="1" name="Picture 3" descr="Fil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91200"/>
          <a:ext cx="2647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="60" zoomScalePageLayoutView="0" workbookViewId="0" topLeftCell="A1">
      <selection activeCell="I3" sqref="I3"/>
    </sheetView>
  </sheetViews>
  <sheetFormatPr defaultColWidth="9.140625" defaultRowHeight="12.75"/>
  <cols>
    <col min="1" max="1" width="3.421875" style="4" customWidth="1"/>
    <col min="2" max="2" width="12.00390625" style="1" customWidth="1"/>
    <col min="3" max="3" width="11.7109375" style="1" customWidth="1"/>
    <col min="4" max="4" width="12.7109375" style="1" customWidth="1"/>
    <col min="5" max="5" width="8.57421875" style="1" customWidth="1"/>
    <col min="6" max="6" width="7.28125" style="1" customWidth="1"/>
    <col min="7" max="7" width="2.7109375" style="1" customWidth="1"/>
    <col min="8" max="8" width="10.8515625" style="1" customWidth="1"/>
    <col min="9" max="9" width="9.140625" style="1" customWidth="1"/>
    <col min="10" max="10" width="13.140625" style="1" customWidth="1"/>
    <col min="11" max="11" width="8.140625" style="1" customWidth="1"/>
    <col min="12" max="12" width="10.7109375" style="1" customWidth="1"/>
    <col min="13" max="13" width="0.5625" style="1" customWidth="1"/>
    <col min="14" max="16384" width="9.140625" style="1" customWidth="1"/>
  </cols>
  <sheetData>
    <row r="1" spans="1:14" ht="20.25">
      <c r="A1" s="1"/>
      <c r="D1" s="10" t="s">
        <v>113</v>
      </c>
      <c r="J1" s="58"/>
      <c r="K1" s="63"/>
      <c r="L1" s="63"/>
      <c r="M1" s="63"/>
      <c r="N1" s="64"/>
    </row>
    <row r="2" spans="1:5" s="8" customFormat="1" ht="12" customHeight="1">
      <c r="A2" s="66" t="s">
        <v>26</v>
      </c>
      <c r="C2" s="9"/>
      <c r="E2" s="9"/>
    </row>
    <row r="3" spans="1:5" s="8" customFormat="1" ht="12" customHeight="1">
      <c r="A3" s="1"/>
      <c r="C3" s="9"/>
      <c r="E3" s="9"/>
    </row>
    <row r="4" spans="1:2" ht="13.5">
      <c r="A4" s="2" t="s">
        <v>0</v>
      </c>
      <c r="B4" s="3" t="s">
        <v>1</v>
      </c>
    </row>
    <row r="5" spans="1:2" ht="13.5">
      <c r="A5" s="2"/>
      <c r="B5" s="3"/>
    </row>
    <row r="6" spans="2:4" ht="13.5">
      <c r="B6" s="1" t="s">
        <v>2</v>
      </c>
      <c r="C6" s="5"/>
      <c r="D6" s="1" t="s">
        <v>91</v>
      </c>
    </row>
    <row r="7" spans="2:9" ht="13.5">
      <c r="B7" s="1" t="s">
        <v>3</v>
      </c>
      <c r="C7" s="5"/>
      <c r="D7" s="1" t="s">
        <v>92</v>
      </c>
      <c r="H7" s="7">
        <f>C7*1.5</f>
        <v>0</v>
      </c>
      <c r="I7" s="1" t="s">
        <v>4</v>
      </c>
    </row>
    <row r="8" spans="3:8" ht="13.5">
      <c r="C8" s="6"/>
      <c r="H8" s="6"/>
    </row>
    <row r="9" spans="1:6" ht="13.5">
      <c r="A9" s="2" t="s">
        <v>5</v>
      </c>
      <c r="B9" s="3" t="s">
        <v>27</v>
      </c>
      <c r="C9" s="3"/>
      <c r="D9" s="3"/>
      <c r="E9" s="5"/>
      <c r="F9" s="1" t="s">
        <v>93</v>
      </c>
    </row>
    <row r="10" spans="1:5" ht="6.75" customHeight="1">
      <c r="A10" s="2"/>
      <c r="B10" s="3"/>
      <c r="C10" s="3"/>
      <c r="D10" s="3"/>
      <c r="E10" s="13"/>
    </row>
    <row r="11" spans="1:12" ht="21" thickBot="1">
      <c r="A11" s="2"/>
      <c r="B11" s="38" t="s">
        <v>82</v>
      </c>
      <c r="C11" s="39"/>
      <c r="D11" s="39"/>
      <c r="E11" s="39"/>
      <c r="F11" s="40"/>
      <c r="G11" s="55"/>
      <c r="H11" s="29" t="s">
        <v>68</v>
      </c>
      <c r="I11" s="30"/>
      <c r="J11" s="30"/>
      <c r="K11" s="30"/>
      <c r="L11" s="31"/>
    </row>
    <row r="12" spans="1:12" ht="13.5">
      <c r="A12" s="1"/>
      <c r="B12" s="35" t="s">
        <v>69</v>
      </c>
      <c r="C12" s="35" t="s">
        <v>89</v>
      </c>
      <c r="D12" s="13" t="s">
        <v>88</v>
      </c>
      <c r="E12" s="41" t="s">
        <v>88</v>
      </c>
      <c r="F12" s="42"/>
      <c r="G12" s="16"/>
      <c r="H12" s="46" t="s">
        <v>69</v>
      </c>
      <c r="I12" s="65"/>
      <c r="J12" s="56"/>
      <c r="K12" s="56"/>
      <c r="L12" s="57"/>
    </row>
    <row r="13" spans="1:13" ht="13.5">
      <c r="A13" s="1"/>
      <c r="B13" s="37" t="s">
        <v>70</v>
      </c>
      <c r="C13" s="37" t="s">
        <v>87</v>
      </c>
      <c r="D13" s="7" t="s">
        <v>95</v>
      </c>
      <c r="E13" s="43" t="s">
        <v>90</v>
      </c>
      <c r="F13" s="34"/>
      <c r="G13" s="47"/>
      <c r="H13" s="32" t="s">
        <v>70</v>
      </c>
      <c r="I13" s="7" t="s">
        <v>71</v>
      </c>
      <c r="J13" s="7" t="s">
        <v>72</v>
      </c>
      <c r="K13" s="33" t="s">
        <v>73</v>
      </c>
      <c r="L13" s="34" t="s">
        <v>74</v>
      </c>
      <c r="M13" s="16"/>
    </row>
    <row r="14" spans="1:13" ht="13.5">
      <c r="A14" s="1"/>
      <c r="B14" s="35" t="s">
        <v>83</v>
      </c>
      <c r="C14" s="35">
        <v>750</v>
      </c>
      <c r="D14" s="13">
        <v>1125</v>
      </c>
      <c r="E14" s="44">
        <v>1500</v>
      </c>
      <c r="F14" s="42"/>
      <c r="G14" s="16"/>
      <c r="H14" s="35">
        <v>2</v>
      </c>
      <c r="I14" s="35">
        <f>300</f>
        <v>300</v>
      </c>
      <c r="J14" s="35">
        <f>225</f>
        <v>225</v>
      </c>
      <c r="K14" s="35">
        <v>180</v>
      </c>
      <c r="L14" s="35" t="s">
        <v>75</v>
      </c>
      <c r="M14" s="16"/>
    </row>
    <row r="15" spans="1:13" ht="13.5">
      <c r="A15" s="1"/>
      <c r="B15" s="45" t="s">
        <v>84</v>
      </c>
      <c r="C15" s="36">
        <v>1000</v>
      </c>
      <c r="D15" s="16">
        <v>1500</v>
      </c>
      <c r="E15" s="46">
        <v>2000</v>
      </c>
      <c r="F15" s="47"/>
      <c r="G15" s="16"/>
      <c r="H15" s="36">
        <v>3</v>
      </c>
      <c r="I15" s="36">
        <f aca="true" t="shared" si="0" ref="I15:I20">I14+150</f>
        <v>450</v>
      </c>
      <c r="J15" s="36">
        <f aca="true" t="shared" si="1" ref="J15:J20">75+J14</f>
        <v>300</v>
      </c>
      <c r="K15" s="36">
        <f aca="true" t="shared" si="2" ref="K15:K20">K14+38</f>
        <v>218</v>
      </c>
      <c r="L15" s="36" t="s">
        <v>76</v>
      </c>
      <c r="M15" s="16"/>
    </row>
    <row r="16" spans="1:13" ht="13.5">
      <c r="A16" s="1"/>
      <c r="B16" s="45" t="s">
        <v>85</v>
      </c>
      <c r="C16" s="36">
        <v>1500</v>
      </c>
      <c r="D16" s="16">
        <v>2250</v>
      </c>
      <c r="E16" s="46">
        <v>3000</v>
      </c>
      <c r="F16" s="47"/>
      <c r="G16" s="16"/>
      <c r="H16" s="36">
        <v>4</v>
      </c>
      <c r="I16" s="36">
        <f t="shared" si="0"/>
        <v>600</v>
      </c>
      <c r="J16" s="36">
        <f t="shared" si="1"/>
        <v>375</v>
      </c>
      <c r="K16" s="36">
        <f t="shared" si="2"/>
        <v>256</v>
      </c>
      <c r="L16" s="36" t="s">
        <v>77</v>
      </c>
      <c r="M16" s="16"/>
    </row>
    <row r="17" spans="1:13" ht="13.5">
      <c r="A17" s="2"/>
      <c r="B17" s="48" t="s">
        <v>86</v>
      </c>
      <c r="C17" s="37">
        <v>2000</v>
      </c>
      <c r="D17" s="7">
        <v>3000</v>
      </c>
      <c r="E17" s="32">
        <v>4000</v>
      </c>
      <c r="F17" s="34"/>
      <c r="G17" s="16"/>
      <c r="H17" s="36">
        <v>5</v>
      </c>
      <c r="I17" s="36">
        <f t="shared" si="0"/>
        <v>750</v>
      </c>
      <c r="J17" s="36">
        <f t="shared" si="1"/>
        <v>450</v>
      </c>
      <c r="K17" s="36">
        <f t="shared" si="2"/>
        <v>294</v>
      </c>
      <c r="L17" s="36" t="s">
        <v>78</v>
      </c>
      <c r="M17" s="16"/>
    </row>
    <row r="18" spans="1:13" ht="13.5">
      <c r="A18" s="2"/>
      <c r="B18" s="54"/>
      <c r="C18" s="16"/>
      <c r="D18" s="16"/>
      <c r="E18" s="16"/>
      <c r="F18" s="16"/>
      <c r="G18" s="16"/>
      <c r="H18" s="36">
        <v>6</v>
      </c>
      <c r="I18" s="36">
        <f t="shared" si="0"/>
        <v>900</v>
      </c>
      <c r="J18" s="36">
        <f t="shared" si="1"/>
        <v>525</v>
      </c>
      <c r="K18" s="36">
        <f t="shared" si="2"/>
        <v>332</v>
      </c>
      <c r="L18" s="36" t="s">
        <v>79</v>
      </c>
      <c r="M18" s="16"/>
    </row>
    <row r="19" spans="1:12" ht="13.5">
      <c r="A19" s="2" t="s">
        <v>6</v>
      </c>
      <c r="B19" s="3" t="s">
        <v>7</v>
      </c>
      <c r="H19" s="36">
        <v>7</v>
      </c>
      <c r="I19" s="36">
        <f t="shared" si="0"/>
        <v>1050</v>
      </c>
      <c r="J19" s="36">
        <f t="shared" si="1"/>
        <v>600</v>
      </c>
      <c r="K19" s="36">
        <f t="shared" si="2"/>
        <v>370</v>
      </c>
      <c r="L19" s="36" t="s">
        <v>80</v>
      </c>
    </row>
    <row r="20" spans="1:12" ht="13.5">
      <c r="A20" s="2"/>
      <c r="B20" s="3"/>
      <c r="H20" s="37">
        <v>8</v>
      </c>
      <c r="I20" s="37">
        <f t="shared" si="0"/>
        <v>1200</v>
      </c>
      <c r="J20" s="37">
        <f t="shared" si="1"/>
        <v>675</v>
      </c>
      <c r="K20" s="37">
        <f t="shared" si="2"/>
        <v>408</v>
      </c>
      <c r="L20" s="37" t="s">
        <v>81</v>
      </c>
    </row>
    <row r="21" spans="1:8" ht="11.25" customHeight="1">
      <c r="A21" s="4" t="s">
        <v>28</v>
      </c>
      <c r="B21" s="1" t="s">
        <v>96</v>
      </c>
      <c r="E21" s="19"/>
      <c r="F21" s="19"/>
      <c r="G21" s="6"/>
      <c r="H21" s="16"/>
    </row>
    <row r="22" spans="1:2" ht="13.5">
      <c r="A22" s="4" t="s">
        <v>29</v>
      </c>
      <c r="B22" s="1" t="s">
        <v>94</v>
      </c>
    </row>
    <row r="23" spans="2:8" ht="15">
      <c r="B23" s="7">
        <f>IF(C6&gt;H7,C6,H7)</f>
        <v>0</v>
      </c>
      <c r="C23" s="1" t="s">
        <v>8</v>
      </c>
      <c r="D23" s="5"/>
      <c r="E23" s="1" t="s">
        <v>9</v>
      </c>
      <c r="F23" s="7">
        <f>B23*D23</f>
        <v>0</v>
      </c>
      <c r="G23" s="16"/>
      <c r="H23" s="1" t="s">
        <v>32</v>
      </c>
    </row>
    <row r="24" spans="1:5" ht="13.5">
      <c r="A24" s="4" t="s">
        <v>30</v>
      </c>
      <c r="B24" s="1" t="s">
        <v>10</v>
      </c>
      <c r="D24" s="5"/>
      <c r="E24" s="1" t="s">
        <v>11</v>
      </c>
    </row>
    <row r="25" ht="13.5">
      <c r="B25" s="1" t="s">
        <v>31</v>
      </c>
    </row>
    <row r="26" spans="1:2" ht="13.5">
      <c r="A26" s="4" t="s">
        <v>97</v>
      </c>
      <c r="B26" s="1" t="s">
        <v>12</v>
      </c>
    </row>
    <row r="27" spans="2:8" ht="15">
      <c r="B27" s="7">
        <f>F23</f>
        <v>0</v>
      </c>
      <c r="C27" s="1" t="s">
        <v>33</v>
      </c>
      <c r="D27" s="7">
        <f>D24</f>
        <v>0</v>
      </c>
      <c r="E27" s="1" t="s">
        <v>13</v>
      </c>
      <c r="F27" s="7" t="e">
        <f>B27/D27</f>
        <v>#DIV/0!</v>
      </c>
      <c r="G27" s="16"/>
      <c r="H27" s="1" t="s">
        <v>11</v>
      </c>
    </row>
    <row r="28" spans="1:2" ht="13.5">
      <c r="A28" s="4" t="s">
        <v>98</v>
      </c>
      <c r="B28" s="1" t="s">
        <v>34</v>
      </c>
    </row>
    <row r="29" spans="2:11" ht="13.5">
      <c r="B29" s="1" t="s">
        <v>63</v>
      </c>
      <c r="E29" s="7">
        <f>D24</f>
        <v>0</v>
      </c>
      <c r="F29" s="1" t="s">
        <v>14</v>
      </c>
      <c r="H29" s="5"/>
      <c r="I29" s="1" t="s">
        <v>15</v>
      </c>
      <c r="J29" s="7">
        <f>E29+(H29*2)</f>
        <v>0</v>
      </c>
      <c r="K29" s="1" t="s">
        <v>11</v>
      </c>
    </row>
    <row r="30" spans="2:11" ht="13.5">
      <c r="B30" s="1" t="s">
        <v>64</v>
      </c>
      <c r="E30" s="7" t="e">
        <f>F27</f>
        <v>#DIV/0!</v>
      </c>
      <c r="F30" s="1" t="s">
        <v>14</v>
      </c>
      <c r="H30" s="5"/>
      <c r="I30" s="1" t="s">
        <v>15</v>
      </c>
      <c r="J30" s="7" t="e">
        <f>E30+(H30*2)</f>
        <v>#DIV/0!</v>
      </c>
      <c r="K30" s="1" t="s">
        <v>11</v>
      </c>
    </row>
    <row r="31" spans="2:11" ht="13.5">
      <c r="B31" s="1" t="s">
        <v>16</v>
      </c>
      <c r="E31" s="51" t="e">
        <f>J30</f>
        <v>#DIV/0!</v>
      </c>
      <c r="F31" s="1" t="s">
        <v>17</v>
      </c>
      <c r="H31" s="51">
        <f>J29</f>
        <v>0</v>
      </c>
      <c r="I31" s="1" t="s">
        <v>18</v>
      </c>
      <c r="J31" s="51" t="e">
        <f>E31*H31</f>
        <v>#DIV/0!</v>
      </c>
      <c r="K31" s="1" t="s">
        <v>11</v>
      </c>
    </row>
    <row r="33" spans="1:2" ht="13.5">
      <c r="A33" s="2" t="s">
        <v>19</v>
      </c>
      <c r="B33" s="3" t="s">
        <v>111</v>
      </c>
    </row>
    <row r="34" spans="1:6" ht="12.75">
      <c r="A34" s="4" t="s">
        <v>107</v>
      </c>
      <c r="B34" s="1" t="s">
        <v>112</v>
      </c>
      <c r="C34" s="3"/>
      <c r="D34" s="68"/>
      <c r="E34" s="19"/>
      <c r="F34" s="19"/>
    </row>
    <row r="35" spans="1:10" ht="12.75">
      <c r="A35" s="4" t="s">
        <v>29</v>
      </c>
      <c r="B35" s="1" t="s">
        <v>62</v>
      </c>
      <c r="J35" s="28"/>
    </row>
    <row r="36" spans="2:8" ht="15">
      <c r="B36" s="7">
        <f>F23</f>
        <v>0</v>
      </c>
      <c r="C36" s="1" t="s">
        <v>35</v>
      </c>
      <c r="D36" s="5"/>
      <c r="E36" s="1" t="s">
        <v>20</v>
      </c>
      <c r="F36" s="7">
        <f>B36*D36</f>
        <v>0</v>
      </c>
      <c r="G36" s="16"/>
      <c r="H36" s="1" t="s">
        <v>36</v>
      </c>
    </row>
    <row r="37" spans="1:7" ht="15">
      <c r="A37" s="4" t="s">
        <v>30</v>
      </c>
      <c r="B37" s="6" t="s">
        <v>103</v>
      </c>
      <c r="D37" s="6"/>
      <c r="F37" s="6"/>
      <c r="G37" s="6"/>
    </row>
    <row r="38" spans="2:7" ht="15">
      <c r="B38" s="7">
        <f>F36</f>
        <v>0</v>
      </c>
      <c r="C38" s="1" t="s">
        <v>37</v>
      </c>
      <c r="D38" s="52">
        <f>B38/27</f>
        <v>0</v>
      </c>
      <c r="E38" s="1" t="s">
        <v>38</v>
      </c>
      <c r="F38" s="6"/>
      <c r="G38" s="6"/>
    </row>
    <row r="39" spans="1:7" ht="15">
      <c r="A39" s="4" t="s">
        <v>109</v>
      </c>
      <c r="B39" s="6" t="s">
        <v>104</v>
      </c>
      <c r="D39" s="6"/>
      <c r="F39" s="6"/>
      <c r="G39" s="6"/>
    </row>
    <row r="40" spans="2:5" ht="15">
      <c r="B40" s="52">
        <f>D38</f>
        <v>0</v>
      </c>
      <c r="C40" s="1" t="s">
        <v>40</v>
      </c>
      <c r="D40" s="52">
        <f>B40*1.4</f>
        <v>0</v>
      </c>
      <c r="E40" s="1" t="s">
        <v>23</v>
      </c>
    </row>
    <row r="41" spans="2:7" ht="12.75">
      <c r="B41" s="6"/>
      <c r="D41" s="6"/>
      <c r="F41" s="6"/>
      <c r="G41" s="6"/>
    </row>
    <row r="42" spans="1:12" ht="12.75">
      <c r="A42" s="2" t="s">
        <v>21</v>
      </c>
      <c r="B42" s="3" t="s">
        <v>22</v>
      </c>
      <c r="L42" s="6"/>
    </row>
    <row r="43" spans="1:12" ht="14.25" thickBot="1">
      <c r="A43" s="4" t="s">
        <v>107</v>
      </c>
      <c r="B43" s="1" t="s">
        <v>108</v>
      </c>
      <c r="D43" s="19"/>
      <c r="E43" s="19"/>
      <c r="F43" s="19"/>
      <c r="L43" s="6"/>
    </row>
    <row r="44" spans="1:13" ht="14.25" thickBot="1">
      <c r="A44" s="4" t="s">
        <v>29</v>
      </c>
      <c r="B44" s="1" t="s">
        <v>106</v>
      </c>
      <c r="J44" s="27" t="s">
        <v>45</v>
      </c>
      <c r="K44" s="59" t="s">
        <v>46</v>
      </c>
      <c r="L44" s="25"/>
      <c r="M44" s="6"/>
    </row>
    <row r="45" spans="2:13" ht="15">
      <c r="B45" s="7">
        <f>B36</f>
        <v>0</v>
      </c>
      <c r="C45" s="1" t="s">
        <v>35</v>
      </c>
      <c r="D45" s="5"/>
      <c r="E45" s="1" t="s">
        <v>20</v>
      </c>
      <c r="F45" s="7">
        <f>B45*D45</f>
        <v>0</v>
      </c>
      <c r="G45" s="16"/>
      <c r="H45" s="1" t="s">
        <v>36</v>
      </c>
      <c r="J45" s="60" t="s">
        <v>47</v>
      </c>
      <c r="K45" s="61" t="s">
        <v>51</v>
      </c>
      <c r="L45" s="62"/>
      <c r="M45" s="6"/>
    </row>
    <row r="46" spans="1:13" ht="15">
      <c r="A46" s="4" t="s">
        <v>30</v>
      </c>
      <c r="B46" s="6" t="s">
        <v>102</v>
      </c>
      <c r="D46" s="6"/>
      <c r="F46" s="6"/>
      <c r="G46" s="6"/>
      <c r="J46" s="21" t="s">
        <v>48</v>
      </c>
      <c r="K46" s="15" t="s">
        <v>51</v>
      </c>
      <c r="L46" s="22"/>
      <c r="M46" s="6"/>
    </row>
    <row r="47" spans="2:13" ht="15">
      <c r="B47" s="7">
        <f>F45</f>
        <v>0</v>
      </c>
      <c r="C47" s="1" t="s">
        <v>37</v>
      </c>
      <c r="D47" s="52">
        <f>B47/27</f>
        <v>0</v>
      </c>
      <c r="E47" s="1" t="s">
        <v>38</v>
      </c>
      <c r="F47" s="6"/>
      <c r="G47" s="6"/>
      <c r="J47" s="21" t="s">
        <v>49</v>
      </c>
      <c r="K47" s="15" t="s">
        <v>52</v>
      </c>
      <c r="L47" s="22"/>
      <c r="M47" s="6"/>
    </row>
    <row r="48" spans="1:13" ht="15">
      <c r="A48" s="4" t="s">
        <v>109</v>
      </c>
      <c r="B48" s="6" t="s">
        <v>65</v>
      </c>
      <c r="D48" s="6"/>
      <c r="F48" s="6"/>
      <c r="G48" s="6"/>
      <c r="J48" s="21" t="s">
        <v>50</v>
      </c>
      <c r="K48" s="15" t="s">
        <v>53</v>
      </c>
      <c r="L48" s="22"/>
      <c r="M48" s="6"/>
    </row>
    <row r="49" spans="2:13" ht="15.75" thickBot="1">
      <c r="B49" s="52">
        <f>D47</f>
        <v>0</v>
      </c>
      <c r="C49" s="1" t="s">
        <v>40</v>
      </c>
      <c r="D49" s="52">
        <f>B49*1.4</f>
        <v>0</v>
      </c>
      <c r="E49" s="1" t="s">
        <v>23</v>
      </c>
      <c r="J49" s="23"/>
      <c r="K49" s="26" t="s">
        <v>54</v>
      </c>
      <c r="L49" s="24"/>
      <c r="M49" s="6"/>
    </row>
    <row r="50" ht="14.25" thickBot="1"/>
    <row r="51" spans="1:13" ht="14.25" thickBot="1">
      <c r="A51" s="2" t="s">
        <v>24</v>
      </c>
      <c r="B51" s="3" t="s">
        <v>25</v>
      </c>
      <c r="C51" s="3"/>
      <c r="J51" s="27" t="s">
        <v>55</v>
      </c>
      <c r="K51" s="27" t="s">
        <v>56</v>
      </c>
      <c r="L51" s="50"/>
      <c r="M51" s="25"/>
    </row>
    <row r="52" spans="1:13" ht="13.5">
      <c r="A52" s="4" t="s">
        <v>110</v>
      </c>
      <c r="D52" s="19"/>
      <c r="E52" s="19"/>
      <c r="F52" s="19"/>
      <c r="J52" s="67"/>
      <c r="K52" s="67"/>
      <c r="L52" s="6"/>
      <c r="M52" s="22"/>
    </row>
    <row r="53" spans="1:13" ht="13.5">
      <c r="A53" s="4" t="s">
        <v>29</v>
      </c>
      <c r="B53" s="1" t="s">
        <v>105</v>
      </c>
      <c r="J53" s="21" t="s">
        <v>47</v>
      </c>
      <c r="K53" s="21" t="s">
        <v>57</v>
      </c>
      <c r="L53" s="6"/>
      <c r="M53" s="22"/>
    </row>
    <row r="54" spans="2:13" ht="15">
      <c r="B54" s="7">
        <f>B45</f>
        <v>0</v>
      </c>
      <c r="C54" s="1" t="s">
        <v>35</v>
      </c>
      <c r="D54" s="5"/>
      <c r="E54" s="1" t="s">
        <v>20</v>
      </c>
      <c r="F54" s="7">
        <f>B54*D54</f>
        <v>0</v>
      </c>
      <c r="G54" s="16"/>
      <c r="H54" s="1" t="s">
        <v>36</v>
      </c>
      <c r="J54" s="21" t="s">
        <v>58</v>
      </c>
      <c r="K54" s="21" t="s">
        <v>59</v>
      </c>
      <c r="L54" s="6"/>
      <c r="M54" s="22"/>
    </row>
    <row r="55" spans="1:13" ht="15">
      <c r="A55" s="4" t="s">
        <v>30</v>
      </c>
      <c r="B55" s="6" t="s">
        <v>103</v>
      </c>
      <c r="D55" s="6"/>
      <c r="F55" s="6"/>
      <c r="G55" s="6"/>
      <c r="J55" s="21" t="s">
        <v>48</v>
      </c>
      <c r="K55" s="21" t="s">
        <v>60</v>
      </c>
      <c r="L55" s="6"/>
      <c r="M55" s="22"/>
    </row>
    <row r="56" spans="2:13" ht="15">
      <c r="B56" s="7">
        <f>F54</f>
        <v>0</v>
      </c>
      <c r="C56" s="1" t="s">
        <v>37</v>
      </c>
      <c r="D56" s="52">
        <f>B56/27</f>
        <v>0</v>
      </c>
      <c r="E56" s="1" t="s">
        <v>38</v>
      </c>
      <c r="F56" s="6"/>
      <c r="G56" s="6"/>
      <c r="J56" s="21" t="s">
        <v>49</v>
      </c>
      <c r="K56" s="21" t="s">
        <v>101</v>
      </c>
      <c r="L56" s="6"/>
      <c r="M56" s="22"/>
    </row>
    <row r="57" spans="1:13" ht="15">
      <c r="A57" s="4" t="s">
        <v>109</v>
      </c>
      <c r="B57" s="6" t="s">
        <v>39</v>
      </c>
      <c r="D57" s="6"/>
      <c r="F57" s="6"/>
      <c r="G57" s="6"/>
      <c r="J57" s="21" t="s">
        <v>99</v>
      </c>
      <c r="K57" s="21" t="s">
        <v>61</v>
      </c>
      <c r="L57" s="6"/>
      <c r="M57" s="22"/>
    </row>
    <row r="58" spans="2:13" ht="15.75" thickBot="1">
      <c r="B58" s="52">
        <f>D56</f>
        <v>0</v>
      </c>
      <c r="C58" s="1" t="s">
        <v>40</v>
      </c>
      <c r="D58" s="52">
        <f>B58*1.4</f>
        <v>0</v>
      </c>
      <c r="E58" s="1" t="s">
        <v>66</v>
      </c>
      <c r="J58" s="23" t="s">
        <v>100</v>
      </c>
      <c r="K58" s="23" t="s">
        <v>61</v>
      </c>
      <c r="L58" s="49"/>
      <c r="M58" s="24"/>
    </row>
    <row r="59" spans="2:11" ht="13.5">
      <c r="B59" s="53"/>
      <c r="D59" s="53"/>
      <c r="I59" s="6"/>
      <c r="J59" s="6"/>
      <c r="K59" s="6"/>
    </row>
    <row r="61" spans="1:12" ht="15" customHeight="1">
      <c r="A61" s="11" t="s">
        <v>67</v>
      </c>
      <c r="B61" s="12"/>
      <c r="C61" s="13"/>
      <c r="D61" s="12"/>
      <c r="E61" s="13"/>
      <c r="F61" s="12"/>
      <c r="G61" s="12"/>
      <c r="H61" s="12"/>
      <c r="I61" s="12"/>
      <c r="J61" s="12"/>
      <c r="K61" s="12"/>
      <c r="L61" s="14"/>
    </row>
    <row r="62" spans="1:12" ht="13.5">
      <c r="A62" s="15"/>
      <c r="B62" s="6"/>
      <c r="C62" s="16"/>
      <c r="D62" s="6"/>
      <c r="E62" s="16"/>
      <c r="F62" s="6"/>
      <c r="G62" s="6"/>
      <c r="H62" s="6"/>
      <c r="I62" s="6"/>
      <c r="J62" s="6"/>
      <c r="K62" s="6"/>
      <c r="L62" s="17"/>
    </row>
    <row r="63" spans="1:12" ht="13.5">
      <c r="A63" s="18" t="s">
        <v>41</v>
      </c>
      <c r="B63" s="19"/>
      <c r="C63" s="19"/>
      <c r="D63" s="16" t="s">
        <v>42</v>
      </c>
      <c r="E63" s="19"/>
      <c r="F63" s="19"/>
      <c r="G63" s="6"/>
      <c r="H63" s="6" t="s">
        <v>43</v>
      </c>
      <c r="I63" s="6"/>
      <c r="J63" s="6" t="s">
        <v>44</v>
      </c>
      <c r="K63" s="6"/>
      <c r="L63" s="17"/>
    </row>
    <row r="64" spans="1:12" ht="13.5">
      <c r="A64" s="18"/>
      <c r="B64" s="19"/>
      <c r="C64" s="7"/>
      <c r="D64" s="19"/>
      <c r="E64" s="7"/>
      <c r="F64" s="19"/>
      <c r="G64" s="19"/>
      <c r="H64" s="19"/>
      <c r="I64" s="19"/>
      <c r="J64" s="19"/>
      <c r="K64" s="19"/>
      <c r="L64" s="20"/>
    </row>
  </sheetData>
  <sheetProtection/>
  <printOptions/>
  <pageMargins left="0.5" right="0.5" top="0.5" bottom="0.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2001-12-07T19:25:16Z</cp:lastPrinted>
  <dcterms:created xsi:type="dcterms:W3CDTF">2000-10-19T23:29:49Z</dcterms:created>
  <dcterms:modified xsi:type="dcterms:W3CDTF">2016-03-31T17:10:38Z</dcterms:modified>
  <cp:category/>
  <cp:version/>
  <cp:contentType/>
  <cp:contentStatus/>
</cp:coreProperties>
</file>