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G:\WRC\OSTP\a_Program Coordination\Professional\Blank Forms\Maintainer Forms\"/>
    </mc:Choice>
  </mc:AlternateContent>
  <xr:revisionPtr revIDLastSave="0" documentId="8_{55E84287-988D-421D-BD0C-87E0370E0BF2}" xr6:coauthVersionLast="47" xr6:coauthVersionMax="47" xr10:uidLastSave="{00000000-0000-0000-0000-000000000000}"/>
  <bookViews>
    <workbookView xWindow="-120" yWindow="-120" windowWidth="29040" windowHeight="15840" activeTab="1" xr2:uid="{A7CEC670-F238-4CEE-AF75-6A8D2FCA9641}"/>
  </bookViews>
  <sheets>
    <sheet name="Instructions" sheetId="8" r:id="rId1"/>
    <sheet name="Nitrogen Application" sheetId="1" r:id="rId2"/>
    <sheet name="Manure Nitrogen Calculation" sheetId="4" r:id="rId3"/>
    <sheet name="Yearly Applicaiton Rates" sheetId="2" r:id="rId4"/>
    <sheet name="Site Specific Record 1" sheetId="5" state="hidden" r:id="rId5"/>
    <sheet name="Site Specific Record 2" sheetId="6" state="hidden" r:id="rId6"/>
    <sheet name="Pull Down Menu" sheetId="3" state="hidden" r:id="rId7"/>
  </sheets>
  <externalReferences>
    <externalReference r:id="rId8"/>
  </externalReferences>
  <definedNames>
    <definedName name="_xlnm._FilterDatabase" localSheetId="4" hidden="1">'Site Specific Record 1'!$B$3:$K$6</definedName>
    <definedName name="_xlnm._FilterDatabase" localSheetId="5" hidden="1">'Site Specific Record 2'!$A$3:$J$6</definedName>
    <definedName name="AtGradeDown">'[1]Drop-Down Lists'!$BE$2:$BE$27</definedName>
    <definedName name="AtGradeUp">'[1]Drop-Down Lists'!$BD$2:$BD$27</definedName>
    <definedName name="CLR">'[1]Drop-Down Lists'!$BC$2:$BC$21</definedName>
    <definedName name="DepthAlarm">'[1]Drop-Down Lists'!$AD$2:$AD$3</definedName>
    <definedName name="DepthPipe">'[1]Drop-Down Lists'!$AT$2:$AT$3</definedName>
    <definedName name="DispersalMedia">'[1]Drop-Down Lists'!$AQ$2:$AQ$3</definedName>
    <definedName name="DistHeadLoss">'[1]Drop-Down Lists'!$AN$2:$AN$6</definedName>
    <definedName name="DistMedia">'[1]Drop-Down Lists'!$AP$2:$AP$5</definedName>
    <definedName name="DistType">'[1]Drop-Down Lists'!$AW$2:$AW$4</definedName>
    <definedName name="EfflScreen">#REF!</definedName>
    <definedName name="EffScreen">'[1]Drop-Down Lists'!$AZ$2:$AZ$3</definedName>
    <definedName name="Elevation">#REF!</definedName>
    <definedName name="Gravity_Or_Pressure">'[1]Drop-Down Lists'!$BN$41:$BN$42</definedName>
    <definedName name="Hue">'[1]Drop-Down Lists'!$J$2:$J$11</definedName>
    <definedName name="LandscapePosition">'[1]Drop-Down Lists'!$S$3:$S$10</definedName>
    <definedName name="MediaLoadRate">'[1]Drop-Down Lists'!$AS$2:$AS$4</definedName>
    <definedName name="MinHead">'[1]Drop-Down Lists'!$AK$2:$AK$5</definedName>
    <definedName name="MPCAType">'[1]Drop-Down Lists'!$X$2:$X$6</definedName>
    <definedName name="ObservationType">'[1]Drop-Down Lists'!$V$2:$V$4</definedName>
    <definedName name="OtherEstabType">'[1]Drop-Down Lists'!$CH$2:$CH$46</definedName>
    <definedName name="OtherEstabUnit">'[1]Drop-Down Lists'!$CI$2:$CI$41</definedName>
    <definedName name="PerfDia">'[1]Drop-Down Lists'!$AJ$2:$AJ$5</definedName>
    <definedName name="PerfSpace">'[1]Drop-Down Lists'!$AI$2:$AI$4</definedName>
    <definedName name="PipeDia">'[1]Drop-Down Lists'!$AM$2:$AM$8</definedName>
    <definedName name="_xlnm.Print_Area" localSheetId="0">Instructions!$A$1:$V$35</definedName>
    <definedName name="_xlnm.Print_Area" localSheetId="4">'Site Specific Record 1'!$B$1:$L$35</definedName>
    <definedName name="PumpTankType">'[1]Drop-Down Lists'!$AX$2:$AX$3</definedName>
    <definedName name="Reduction">'[1]Drop-Down Lists'!$AU$2:$AU$3</definedName>
    <definedName name="Sandy_Soil_Options">'[1]Drop-Down Lists'!$D$2:$D$3</definedName>
    <definedName name="SHLR">'[1]Drop-Down Lists'!$Z$2:$Z$14</definedName>
    <definedName name="Slope">'[1]Drop-Down Lists'!$W$2:$W$32</definedName>
    <definedName name="SlopeShape">'[1]Drop-Down Lists'!$I$2:$I$10</definedName>
    <definedName name="SoilTexture7080">'[1]Drop-Down Lists'!$G$2:$G$25</definedName>
    <definedName name="STA">'[1]Drop-Down Lists'!$BZ$2:$BZ$6</definedName>
    <definedName name="StructureConsistence">'[1]Drop-Down Lists'!$Q$2:$Q$6</definedName>
    <definedName name="StructureGrade">'[1]Drop-Down Lists'!$P$2:$P$5</definedName>
    <definedName name="StructureShape">'[1]Drop-Down Lists'!$O$2:$O$7</definedName>
    <definedName name="TreatmentLevel">'[1]Drop-Down Lists'!$CD$2:$CD$6</definedName>
    <definedName name="ValueChroma">'[1]Drop-Down Lists'!$K$2:$K$42</definedName>
    <definedName name="YN">'[1]Drop-Down Lists'!$B$2:$B$3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2" i="1" l="1"/>
  <c r="U34" i="1" l="1"/>
  <c r="D59" i="1" s="1"/>
  <c r="K1" i="5"/>
  <c r="B1" i="8"/>
  <c r="F1" i="4"/>
  <c r="X1" i="1"/>
  <c r="M40" i="1" l="1"/>
  <c r="I5" i="6"/>
  <c r="I6" i="6" s="1"/>
  <c r="G6" i="6"/>
  <c r="G5" i="6"/>
  <c r="E5" i="6"/>
  <c r="F5" i="5"/>
  <c r="J5" i="5"/>
  <c r="J6" i="5" s="1"/>
  <c r="H5" i="5"/>
  <c r="H6" i="5" s="1"/>
  <c r="H26" i="4"/>
  <c r="H23" i="4"/>
  <c r="O56" i="1"/>
  <c r="J56" i="1"/>
  <c r="L53" i="1"/>
  <c r="R40" i="1"/>
  <c r="H40" i="1"/>
  <c r="C40" i="1"/>
  <c r="O28" i="1"/>
  <c r="W40" i="1" l="1"/>
  <c r="D44" i="1" s="1"/>
  <c r="U44" i="1" s="1"/>
  <c r="D50" i="1" s="1"/>
  <c r="U26" i="1"/>
  <c r="F53" i="1" l="1"/>
  <c r="K59" i="1"/>
  <c r="U58" i="1" s="1"/>
  <c r="D62" i="1" s="1"/>
  <c r="U62" i="1" s="1"/>
  <c r="D47" i="1"/>
  <c r="U47" i="1" l="1"/>
  <c r="M50" i="1" s="1"/>
  <c r="U50" i="1" s="1"/>
  <c r="Q53" i="1" s="1"/>
  <c r="U52" i="1" s="1"/>
  <c r="D56" i="1" s="1"/>
  <c r="U55" i="1" s="1"/>
</calcChain>
</file>

<file path=xl/sharedStrings.xml><?xml version="1.0" encoding="utf-8"?>
<sst xmlns="http://schemas.openxmlformats.org/spreadsheetml/2006/main" count="227" uniqueCount="174">
  <si>
    <t>Land Application of Nitrogen Worksheet</t>
  </si>
  <si>
    <t>Previous Crop</t>
  </si>
  <si>
    <t>Planting Date:</t>
  </si>
  <si>
    <t>Cropping Year:</t>
  </si>
  <si>
    <t>Site Identification:</t>
  </si>
  <si>
    <t>Information provided by Farmer:</t>
  </si>
  <si>
    <t>bu/acre</t>
  </si>
  <si>
    <t>Yes/No</t>
  </si>
  <si>
    <t>A.</t>
  </si>
  <si>
    <t>B.</t>
  </si>
  <si>
    <t>C.</t>
  </si>
  <si>
    <t>D.</t>
  </si>
  <si>
    <t>E.</t>
  </si>
  <si>
    <t>A. Crop Grown:</t>
  </si>
  <si>
    <t>B. Previous Crop:</t>
  </si>
  <si>
    <t>1.</t>
  </si>
  <si>
    <t>2.</t>
  </si>
  <si>
    <t>Nitrogen for Expected Crop</t>
  </si>
  <si>
    <t>3.</t>
  </si>
  <si>
    <t>Determine the amount of Chemical Nitrogen fertilizer applied</t>
  </si>
  <si>
    <t>Tank Volume (gal) ÷ Discharge Time (min) - Gallons per Minute (gpm_)</t>
  </si>
  <si>
    <t>gal   ÷</t>
  </si>
  <si>
    <t>minutes  =</t>
  </si>
  <si>
    <t>gpm</t>
  </si>
  <si>
    <t>Vehicle ID:</t>
  </si>
  <si>
    <t>ft  X</t>
  </si>
  <si>
    <t>ft ÷ 43,560 sqft/Acre</t>
  </si>
  <si>
    <t>4.</t>
  </si>
  <si>
    <t>Maximum Allowable Nitrogen Application</t>
  </si>
  <si>
    <t>MANA - Maximum Allowable Nitrogen Application</t>
  </si>
  <si>
    <t>(2A)   -</t>
  </si>
  <si>
    <t>(2B)   -</t>
  </si>
  <si>
    <t>(2C)  -</t>
  </si>
  <si>
    <t>(2D)  =</t>
  </si>
  <si>
    <t>EPA 503 allowed Gallons per Acre</t>
  </si>
  <si>
    <t>(4A)  ÷  0.0026  =</t>
  </si>
  <si>
    <t>Required trips to the site to meet Nitrogen Expected (round up)</t>
  </si>
  <si>
    <t xml:space="preserve">(4B) ÷ 10,000 gal/Acre per Trip  = </t>
  </si>
  <si>
    <t>lb/Acre</t>
  </si>
  <si>
    <t>ft</t>
  </si>
  <si>
    <t>Acres</t>
  </si>
  <si>
    <t>lb/Acre/yr</t>
  </si>
  <si>
    <t>Gallons applied per trip</t>
  </si>
  <si>
    <t>Area used per Load</t>
  </si>
  <si>
    <t>Total Allowable  gallons annually</t>
  </si>
  <si>
    <t>(4B)  gallons per Acre ÷</t>
  </si>
  <si>
    <t>(4C) trips  =</t>
  </si>
  <si>
    <t>gal/Acre applied</t>
  </si>
  <si>
    <t>Length(ft) x Width(ft) ÷ 43,560 sqft/Acre = Acres</t>
  </si>
  <si>
    <t>(3A) gpm ÷</t>
  </si>
  <si>
    <t xml:space="preserve">495  X </t>
  </si>
  <si>
    <t>mph</t>
  </si>
  <si>
    <t>F.</t>
  </si>
  <si>
    <t xml:space="preserve">(4E) mph  X </t>
  </si>
  <si>
    <t>(3B) ft X</t>
  </si>
  <si>
    <t xml:space="preserve">(3B) ft ÷ </t>
  </si>
  <si>
    <t>(4D) gal/Acre applied</t>
  </si>
  <si>
    <t>Acres/Load</t>
  </si>
  <si>
    <t>G.</t>
  </si>
  <si>
    <t>(3C) Acres  X</t>
  </si>
  <si>
    <t>gal/Acre</t>
  </si>
  <si>
    <t>(4B) gal/Acre</t>
  </si>
  <si>
    <t>gal/yr</t>
  </si>
  <si>
    <t>H.</t>
  </si>
  <si>
    <t>(4G)  ÷</t>
  </si>
  <si>
    <t>Total Number of Loads to the Site Annually (round down)</t>
  </si>
  <si>
    <t>C. Expected Yield:</t>
  </si>
  <si>
    <t>Vehicle Calibration Date:</t>
  </si>
  <si>
    <t xml:space="preserve">Loads/Yr </t>
  </si>
  <si>
    <t xml:space="preserve">Trips </t>
  </si>
  <si>
    <t>Minimum Vehicle Speed (mph)</t>
  </si>
  <si>
    <t>(3A1) Tank Volume (gal)   =</t>
  </si>
  <si>
    <t>(3A2) Discharge Time (min)  X  0.002</t>
  </si>
  <si>
    <t>INSERT FARMER PAGE</t>
  </si>
  <si>
    <t>D. Will additional Nitrogen be Added?</t>
  </si>
  <si>
    <t>Determine the Nitrogen available in the topsoil as Organic Matter</t>
  </si>
  <si>
    <t>If the Organic Matter is greater than 4.5% then 20 lb/Acre needs to be counted)</t>
  </si>
  <si>
    <t>Yield Units</t>
  </si>
  <si>
    <t>tons/acre</t>
  </si>
  <si>
    <t>tons/acre/yr</t>
  </si>
  <si>
    <t>Crop</t>
  </si>
  <si>
    <t>Corn</t>
  </si>
  <si>
    <t>Soybeans</t>
  </si>
  <si>
    <t>Wheat/Rye</t>
  </si>
  <si>
    <t>Barley</t>
  </si>
  <si>
    <t>Oats</t>
  </si>
  <si>
    <t>Alfalfa</t>
  </si>
  <si>
    <t>Grass Hay</t>
  </si>
  <si>
    <t>Woodland</t>
  </si>
  <si>
    <t>NonCroped</t>
  </si>
  <si>
    <t>NonHarvested</t>
  </si>
  <si>
    <t>Small Grain</t>
  </si>
  <si>
    <t>Clover/Hay</t>
  </si>
  <si>
    <t>Poor Stand Alfalfa</t>
  </si>
  <si>
    <t>Good Stand Alfalfa</t>
  </si>
  <si>
    <t>Yes</t>
  </si>
  <si>
    <t>No</t>
  </si>
  <si>
    <t>Vehicle Specific Application Information</t>
  </si>
  <si>
    <t>Determine the Nitrogen Application Rate for the Expected Crop</t>
  </si>
  <si>
    <t>Determine the amount of Manure Organic Nitrogen applied</t>
  </si>
  <si>
    <t>Determine the available acres at your application site:</t>
  </si>
  <si>
    <t>Determine the measured application width from your vehicle</t>
  </si>
  <si>
    <t>Nitrogen Additions from Manure Calculation</t>
  </si>
  <si>
    <t>Solid Manure</t>
  </si>
  <si>
    <t>Liquid Manure</t>
  </si>
  <si>
    <t>x</t>
  </si>
  <si>
    <t>=</t>
  </si>
  <si>
    <t>gal/acre</t>
  </si>
  <si>
    <t>Swine</t>
  </si>
  <si>
    <t>Beef</t>
  </si>
  <si>
    <t>Dairy</t>
  </si>
  <si>
    <t>Sheep</t>
  </si>
  <si>
    <t>--</t>
  </si>
  <si>
    <t>Solid Manure (lbs N/ton)</t>
  </si>
  <si>
    <t>Liquid Manure (lbs N/gal)</t>
  </si>
  <si>
    <t>Bedding or Litter?</t>
  </si>
  <si>
    <t>Nitrogen Content of Animal Manures</t>
  </si>
  <si>
    <t>Poultry</t>
  </si>
  <si>
    <t>Determine the average discharge rate from your vehicle</t>
  </si>
  <si>
    <t>Manure Nitrogen Addition</t>
  </si>
  <si>
    <t>Calculation for Item 2C - Nitrogen Application Form</t>
  </si>
  <si>
    <t>Site Specific Record</t>
  </si>
  <si>
    <t>Date of Application</t>
  </si>
  <si>
    <t>Load(s)</t>
  </si>
  <si>
    <t>Gallons Applied</t>
  </si>
  <si>
    <t>Rate Applied  Gallons/Acre</t>
  </si>
  <si>
    <t>Acreage used Gallons/App Rate</t>
  </si>
  <si>
    <t>Site ID:</t>
  </si>
  <si>
    <t>Max Gallons per Site:</t>
  </si>
  <si>
    <t>Before Planting</t>
  </si>
  <si>
    <t>Certified Statement:</t>
  </si>
  <si>
    <t>Site Acres:</t>
  </si>
  <si>
    <t>Running Total of Gallons Applied per Site</t>
  </si>
  <si>
    <t>UMN Logo</t>
  </si>
  <si>
    <t>Winter Application     Yes / No</t>
  </si>
  <si>
    <t>Remaining Before Planting Gallons Total:             50% Max Gallons</t>
  </si>
  <si>
    <t>and the vector attraction reduction requirement in [check one or more of the following:]</t>
  </si>
  <si>
    <t>was prepared under my direction and supervision in accordance</t>
  </si>
  <si>
    <t>with the system designed to ensure that qualified personnell properly gather and evaluate information.  I am aware that there are significant penalties for false certification including the possibility of fine and imprisonment."</t>
  </si>
  <si>
    <t>"I certify, under penalty of law, that the information that will be used to determine compliance with the pathogen requirements [check one or both of the following:]</t>
  </si>
  <si>
    <t>Signature</t>
  </si>
  <si>
    <t>Printed Name</t>
  </si>
  <si>
    <t>Title:</t>
  </si>
  <si>
    <t>Total Remaining Gallons Before Planting:                    50% Max Gallons</t>
  </si>
  <si>
    <t>These worksheets were created in Microsoft Excel and work while using Excel.  You may be able to read the documents with a software program that can open .xls documents but some actions of the workbook my not work.</t>
  </si>
  <si>
    <t>There are two ways you can utilize this workbook:</t>
  </si>
  <si>
    <t>2. You can print blank copies of the worksheets and fill them out by hand.</t>
  </si>
  <si>
    <t>SECURITY LEVEL &amp; MACROS</t>
  </si>
  <si>
    <t>This file contains macros which are imbedded formulas to do some of the calculations.  In order for these to work:</t>
  </si>
  <si>
    <t xml:space="preserve">1.  Your security level must be medium or low (not the default of high). This can be changed under Tools, Macro, Security. 
In Office 2007, click the Microsoft Office Button, then click the Excel Options. Select the Trust Center, Settings, and then click Macro Settings to enable. </t>
  </si>
  <si>
    <t>2.  If prompted enable the macros.</t>
  </si>
  <si>
    <t>INPUTS</t>
  </si>
  <si>
    <t>DROP DOWN MENUS</t>
  </si>
  <si>
    <t>Some of the yellow cells have a drop-down menu function.  A small arrow pointing downwards will appear in the lower right corner of the cells with a drop-down menu.  You MUST choose one of the values in the drop-down menu.  
To erase the value, simply highlight the cell and press the Delete key on your keyboard.</t>
  </si>
  <si>
    <t xml:space="preserve">PRINTING </t>
  </si>
  <si>
    <t>The worksheets should display and print at 100%. This makes the worksheets readable and able to be filled in by hand.  
The worksheets can be printed in either color or black and white.  You may need to set your computer/printer to grayscale option or you may wish to change the colored portions of the worksheets.  You may want to print to PDF and then combine the files into one document to submit electronically.  Be sure to include the management plan and site plan as well as any other required documents.</t>
  </si>
  <si>
    <t>SAVING and SHARING</t>
  </si>
  <si>
    <t>CREDITS</t>
  </si>
  <si>
    <t>Manure Nitrogen Calculation</t>
  </si>
  <si>
    <t>Yearly Application Table</t>
  </si>
  <si>
    <t xml:space="preserve">In each worksheet, you will notice each cell is colored either blue (or grey depending on your system settings) or yellow. Yellow cells are user input cells, that is, these are the cells where you as the designer must manually enter the value that the worksheet is requesting.  If you begin on each sheet on the first yellow cell, you can then Tab through the rest of the form and you will tab only through cells that require you to enter information. Blue cells are cells that will fill in automatically as you enter values into the yellow cells.  You may have to have all yellow boxes filled in before some of the calculations happen. </t>
  </si>
  <si>
    <t xml:space="preserve">Saving:  Each site and truck should be saved with a unique file name. Keep an original version of the workbook with no data entered.  This master copy for each site can have your information added for future ease of use.  Use the File: "Save as" and rename.  Have the drop down as an "Excel Workbook"(*.xlsx) file type. 
</t>
  </si>
  <si>
    <t>Version</t>
  </si>
  <si>
    <t>Last Revision</t>
  </si>
  <si>
    <t>v 4.5.2024</t>
  </si>
  <si>
    <t>1. You can use the Excel worksheet on a computer and fill in the values on a computer, save them &amp; print out the results.  Using this function you must be sure to enable macros if asked by Excel, or</t>
  </si>
  <si>
    <t>Nitrogen Application</t>
  </si>
  <si>
    <t>The 2024 Land Application of Nitrogen file is intended to meet the 2015 MN Septage Guidelines.  
Please check back to the website frequently and download the most current version with any updates made.  The v number on the sheets indicates the version date.
There are 3 worksheets and additional supporting information in the 2024 Maintainers Workbook, they are:</t>
  </si>
  <si>
    <t>lbs N/ton</t>
  </si>
  <si>
    <t>lbs N/acre</t>
  </si>
  <si>
    <t>Developed by the University of Minnesota: Pete Otterness, Dave Gustafson and James Anderson PHD;  and the Minnesota Pollution Control Agency: Mark Estpetal, Brandon Montgomery, and Steven Oscarson.  Thanks to the many that provided comments and feedback during the development process.</t>
  </si>
  <si>
    <t>or</t>
  </si>
  <si>
    <t>Acres Calculated</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</si>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</sst>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15" x14ac:knownFonts="1">
    <font>
      <sz val="11"/>
      <color theme="1"/>
      <name val="Calibri"/>
      <family val="2"/>
      <scheme val="minor"/>
    </font>
    <font>
      <b/>
      <sz val="11"/>
      <color theme="1"/>
      <name val="Calibri"/>
      <family val="2"/>
      <scheme val="minor"/>
    </font>
    <font>
      <sz val="24"/>
      <color theme="1"/>
      <name val="Calibri"/>
      <family val="2"/>
      <scheme val="minor"/>
    </font>
    <font>
      <b/>
      <sz val="16"/>
      <color theme="1"/>
      <name val="Calibri"/>
      <family val="2"/>
      <scheme val="minor"/>
    </font>
    <font>
      <sz val="14"/>
      <color theme="1"/>
      <name val="Calibri"/>
      <family val="2"/>
      <scheme val="minor"/>
    </font>
    <font>
      <b/>
      <sz val="14"/>
      <color theme="1"/>
      <name val="Calibri"/>
      <family val="2"/>
      <scheme val="minor"/>
    </font>
    <font>
      <sz val="12"/>
      <color theme="1"/>
      <name val="Calibri"/>
      <family val="2"/>
      <scheme val="minor"/>
    </font>
    <font>
      <b/>
      <sz val="24"/>
      <color theme="1"/>
      <name val="Calibri"/>
      <family val="2"/>
      <scheme val="minor"/>
    </font>
    <font>
      <sz val="8"/>
      <color rgb="FF000000"/>
      <name val="Segoe UI"/>
      <family val="2"/>
    </font>
    <font>
      <sz val="10"/>
      <name val="Arial"/>
      <family val="2"/>
    </font>
    <font>
      <sz val="9"/>
      <name val="Arial"/>
      <family val="2"/>
    </font>
    <font>
      <sz val="9"/>
      <name val="Trebuchet MS"/>
      <family val="2"/>
    </font>
    <font>
      <u/>
      <sz val="10"/>
      <color indexed="12"/>
      <name val="Arial"/>
      <family val="2"/>
    </font>
    <font>
      <sz val="9"/>
      <color rgb="FFFF0000"/>
      <name val="Arial"/>
      <family val="2"/>
    </font>
    <font>
      <sz val="10"/>
      <color theme="1"/>
      <name val="Calibri"/>
      <family val="2"/>
      <scheme val="minor"/>
    </font>
  </fonts>
  <fills count="5">
    <fill>
      <patternFill patternType="none"/>
    </fill>
    <fill>
      <patternFill patternType="gray125"/>
    </fill>
    <fill>
      <patternFill patternType="solid">
        <fgColor rgb="FFFFFF99"/>
        <bgColor indexed="64"/>
      </patternFill>
    </fill>
    <fill>
      <patternFill patternType="solid">
        <fgColor theme="8" tint="0.79998168889431442"/>
        <bgColor indexed="64"/>
      </patternFill>
    </fill>
    <fill>
      <patternFill patternType="solid">
        <fgColor rgb="FFCCECFF"/>
        <bgColor indexed="64"/>
      </patternFill>
    </fill>
  </fills>
  <borders count="37">
    <border>
      <left/>
      <right/>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s>
  <cellStyleXfs count="3">
    <xf numFmtId="0" fontId="0" fillId="0" borderId="0"/>
    <xf numFmtId="0" fontId="9" fillId="0" borderId="0"/>
    <xf numFmtId="0" fontId="12" fillId="0" borderId="0" applyNumberFormat="0" applyFill="0" applyBorder="0" applyAlignment="0" applyProtection="0">
      <alignment vertical="top"/>
      <protection locked="0"/>
    </xf>
  </cellStyleXfs>
  <cellXfs count="112">
    <xf numFmtId="0" fontId="0" fillId="0" borderId="0" xfId="0"/>
    <xf numFmtId="0" fontId="0" fillId="0" borderId="0" xfId="0" applyAlignment="1">
      <alignment horizontal="center"/>
    </xf>
    <xf numFmtId="0" fontId="2" fillId="0" borderId="1" xfId="0" applyFont="1" applyBorder="1"/>
    <xf numFmtId="0" fontId="0" fillId="0" borderId="8" xfId="0" applyBorder="1"/>
    <xf numFmtId="0" fontId="0" fillId="0" borderId="9" xfId="0" applyBorder="1"/>
    <xf numFmtId="0" fontId="0" fillId="0" borderId="10" xfId="0" applyBorder="1"/>
    <xf numFmtId="0" fontId="0" fillId="0" borderId="13" xfId="0" applyBorder="1"/>
    <xf numFmtId="0" fontId="0" fillId="0" borderId="14" xfId="0" applyBorder="1"/>
    <xf numFmtId="0" fontId="0" fillId="0" borderId="0" xfId="0" applyAlignment="1">
      <alignment horizontal="left"/>
    </xf>
    <xf numFmtId="0" fontId="0" fillId="0" borderId="13" xfId="0" quotePrefix="1" applyBorder="1"/>
    <xf numFmtId="0" fontId="0" fillId="0" borderId="15" xfId="0" applyBorder="1"/>
    <xf numFmtId="0" fontId="0" fillId="0" borderId="16" xfId="0" applyBorder="1"/>
    <xf numFmtId="0" fontId="0" fillId="0" borderId="17" xfId="0" applyBorder="1"/>
    <xf numFmtId="0" fontId="2" fillId="0" borderId="11" xfId="0" applyFont="1" applyBorder="1"/>
    <xf numFmtId="0" fontId="2" fillId="0" borderId="12" xfId="0" applyFont="1" applyBorder="1"/>
    <xf numFmtId="0" fontId="1" fillId="0" borderId="0" xfId="0" applyFont="1"/>
    <xf numFmtId="0" fontId="1" fillId="0" borderId="13" xfId="0" quotePrefix="1" applyFont="1" applyBorder="1"/>
    <xf numFmtId="0" fontId="0" fillId="0" borderId="0" xfId="0" quotePrefix="1" applyAlignment="1">
      <alignment horizontal="center"/>
    </xf>
    <xf numFmtId="0" fontId="0" fillId="4" borderId="2" xfId="0" applyFill="1" applyBorder="1"/>
    <xf numFmtId="0" fontId="3" fillId="0" borderId="0" xfId="0" applyFont="1"/>
    <xf numFmtId="0" fontId="4" fillId="0" borderId="0" xfId="0" applyFont="1"/>
    <xf numFmtId="0" fontId="4" fillId="0" borderId="0" xfId="0" applyFont="1" applyAlignment="1">
      <alignment wrapText="1"/>
    </xf>
    <xf numFmtId="0" fontId="4" fillId="0" borderId="22" xfId="0" applyFont="1" applyBorder="1" applyAlignment="1">
      <alignment horizontal="center"/>
    </xf>
    <xf numFmtId="0" fontId="4" fillId="0" borderId="23" xfId="0" applyFont="1" applyBorder="1" applyAlignment="1">
      <alignment horizontal="center"/>
    </xf>
    <xf numFmtId="0" fontId="6" fillId="0" borderId="0" xfId="0" applyFont="1"/>
    <xf numFmtId="0" fontId="0" fillId="0" borderId="0" xfId="0" applyAlignment="1">
      <alignment wrapText="1"/>
    </xf>
    <xf numFmtId="0" fontId="0" fillId="0" borderId="0" xfId="0" applyAlignment="1">
      <alignment horizontal="right"/>
    </xf>
    <xf numFmtId="0" fontId="0" fillId="4" borderId="0" xfId="0" applyFill="1"/>
    <xf numFmtId="0" fontId="6" fillId="0" borderId="24" xfId="0" applyFont="1" applyBorder="1" applyAlignment="1">
      <alignment horizontal="center" wrapText="1"/>
    </xf>
    <xf numFmtId="0" fontId="6" fillId="0" borderId="25" xfId="0" applyFont="1" applyBorder="1" applyAlignment="1">
      <alignment horizontal="center"/>
    </xf>
    <xf numFmtId="0" fontId="6" fillId="0" borderId="25" xfId="0" applyFont="1" applyBorder="1" applyAlignment="1">
      <alignment horizontal="center" wrapText="1"/>
    </xf>
    <xf numFmtId="0" fontId="6" fillId="0" borderId="26" xfId="0" applyFont="1" applyBorder="1" applyAlignment="1">
      <alignment horizontal="center" wrapText="1"/>
    </xf>
    <xf numFmtId="0" fontId="6" fillId="0" borderId="23" xfId="0" applyFont="1" applyBorder="1"/>
    <xf numFmtId="0" fontId="6" fillId="0" borderId="2" xfId="0" applyFont="1" applyBorder="1"/>
    <xf numFmtId="0" fontId="4" fillId="0" borderId="0" xfId="0" applyFont="1" applyAlignment="1">
      <alignment horizontal="right"/>
    </xf>
    <xf numFmtId="0" fontId="7" fillId="0" borderId="0" xfId="0" applyFont="1"/>
    <xf numFmtId="0" fontId="6" fillId="0" borderId="27" xfId="0" applyFont="1" applyBorder="1" applyAlignment="1">
      <alignment horizontal="center" wrapText="1"/>
    </xf>
    <xf numFmtId="0" fontId="6" fillId="4" borderId="23" xfId="0" applyFont="1" applyFill="1" applyBorder="1"/>
    <xf numFmtId="2" fontId="6" fillId="0" borderId="23" xfId="0" applyNumberFormat="1" applyFont="1" applyBorder="1"/>
    <xf numFmtId="14" fontId="6" fillId="2" borderId="23" xfId="0" applyNumberFormat="1" applyFont="1" applyFill="1" applyBorder="1"/>
    <xf numFmtId="0" fontId="6" fillId="2" borderId="23" xfId="0" applyFont="1" applyFill="1" applyBorder="1"/>
    <xf numFmtId="14" fontId="6" fillId="2" borderId="2" xfId="0" applyNumberFormat="1" applyFont="1" applyFill="1" applyBorder="1"/>
    <xf numFmtId="0" fontId="6" fillId="2" borderId="2" xfId="0" applyFont="1" applyFill="1" applyBorder="1"/>
    <xf numFmtId="0" fontId="0" fillId="0" borderId="28" xfId="0" applyBorder="1"/>
    <xf numFmtId="0" fontId="10" fillId="0" borderId="8" xfId="1" applyFont="1" applyBorder="1" applyAlignment="1">
      <alignment horizontal="left" vertical="center"/>
    </xf>
    <xf numFmtId="0" fontId="10" fillId="0" borderId="9" xfId="1" applyFont="1" applyBorder="1" applyAlignment="1">
      <alignment horizontal="left" vertical="center"/>
    </xf>
    <xf numFmtId="0" fontId="10" fillId="0" borderId="10" xfId="1" applyFont="1" applyBorder="1" applyAlignment="1">
      <alignment horizontal="left" vertical="center"/>
    </xf>
    <xf numFmtId="0" fontId="10" fillId="0" borderId="0" xfId="1" applyFont="1" applyAlignment="1">
      <alignment horizontal="left" vertical="center"/>
    </xf>
    <xf numFmtId="0" fontId="10" fillId="3" borderId="29" xfId="1" applyFont="1" applyFill="1" applyBorder="1" applyAlignment="1">
      <alignment horizontal="left" vertical="center"/>
    </xf>
    <xf numFmtId="0" fontId="10" fillId="3" borderId="31" xfId="1" applyFont="1" applyFill="1" applyBorder="1" applyAlignment="1">
      <alignment horizontal="left" vertical="center"/>
    </xf>
    <xf numFmtId="0" fontId="10" fillId="3" borderId="13" xfId="1" applyFont="1" applyFill="1" applyBorder="1" applyAlignment="1">
      <alignment horizontal="left" vertical="center"/>
    </xf>
    <xf numFmtId="0" fontId="10" fillId="3" borderId="14" xfId="1" applyFont="1" applyFill="1" applyBorder="1" applyAlignment="1">
      <alignment horizontal="left" vertical="center"/>
    </xf>
    <xf numFmtId="0" fontId="10" fillId="3" borderId="32" xfId="1" applyFont="1" applyFill="1" applyBorder="1" applyAlignment="1">
      <alignment horizontal="left" vertical="center"/>
    </xf>
    <xf numFmtId="0" fontId="10" fillId="3" borderId="33" xfId="1" applyFont="1" applyFill="1" applyBorder="1" applyAlignment="1">
      <alignment horizontal="left" vertical="center"/>
    </xf>
    <xf numFmtId="0" fontId="10" fillId="0" borderId="13" xfId="1" applyFont="1" applyBorder="1" applyAlignment="1">
      <alignment horizontal="left" vertical="center"/>
    </xf>
    <xf numFmtId="0" fontId="11" fillId="0" borderId="0" xfId="1" quotePrefix="1" applyFont="1" applyAlignment="1">
      <alignment horizontal="right" vertical="center"/>
    </xf>
    <xf numFmtId="0" fontId="11" fillId="0" borderId="0" xfId="1" applyFont="1" applyAlignment="1">
      <alignment horizontal="left" vertical="center"/>
    </xf>
    <xf numFmtId="0" fontId="10" fillId="0" borderId="14" xfId="1" applyFont="1" applyBorder="1" applyAlignment="1">
      <alignment horizontal="left" vertical="center"/>
    </xf>
    <xf numFmtId="0" fontId="11" fillId="0" borderId="0" xfId="1" applyFont="1" applyAlignment="1">
      <alignment horizontal="left" vertical="center" wrapText="1"/>
    </xf>
    <xf numFmtId="0" fontId="10" fillId="3" borderId="34" xfId="1" applyFont="1" applyFill="1" applyBorder="1" applyAlignment="1">
      <alignment horizontal="left" vertical="center"/>
    </xf>
    <xf numFmtId="0" fontId="10" fillId="3" borderId="35" xfId="1" applyFont="1" applyFill="1" applyBorder="1" applyAlignment="1">
      <alignment horizontal="left" vertical="center"/>
    </xf>
    <xf numFmtId="0" fontId="13" fillId="0" borderId="0" xfId="1" applyFont="1" applyAlignment="1">
      <alignment horizontal="left" vertical="center"/>
    </xf>
    <xf numFmtId="0" fontId="11" fillId="0" borderId="0" xfId="1" applyFont="1" applyAlignment="1">
      <alignment vertical="center" wrapText="1"/>
    </xf>
    <xf numFmtId="0" fontId="10" fillId="0" borderId="15" xfId="1" applyFont="1" applyBorder="1" applyAlignment="1">
      <alignment horizontal="left" vertical="center"/>
    </xf>
    <xf numFmtId="0" fontId="10" fillId="0" borderId="17" xfId="1" applyFont="1" applyBorder="1" applyAlignment="1">
      <alignment horizontal="left" vertical="center"/>
    </xf>
    <xf numFmtId="0" fontId="10" fillId="0" borderId="0" xfId="1" applyFont="1"/>
    <xf numFmtId="14" fontId="0" fillId="0" borderId="0" xfId="0" applyNumberFormat="1"/>
    <xf numFmtId="0" fontId="14" fillId="0" borderId="0" xfId="0" applyFont="1"/>
    <xf numFmtId="0" fontId="0" fillId="2" borderId="2" xfId="0" applyFill="1" applyBorder="1" applyProtection="1">
      <protection locked="0"/>
    </xf>
    <xf numFmtId="0" fontId="11" fillId="0" borderId="0" xfId="1" applyFont="1" applyAlignment="1">
      <alignment horizontal="left" vertical="center" wrapText="1"/>
    </xf>
    <xf numFmtId="0" fontId="11" fillId="3" borderId="30" xfId="1" applyFont="1" applyFill="1" applyBorder="1" applyAlignment="1">
      <alignment horizontal="left" vertical="center" wrapText="1"/>
    </xf>
    <xf numFmtId="0" fontId="11" fillId="3" borderId="0" xfId="1" applyFont="1" applyFill="1" applyAlignment="1">
      <alignment horizontal="left" vertical="center" wrapText="1"/>
    </xf>
    <xf numFmtId="0" fontId="11" fillId="3" borderId="28" xfId="1" applyFont="1" applyFill="1" applyBorder="1" applyAlignment="1">
      <alignment horizontal="left" vertical="center" wrapText="1"/>
    </xf>
    <xf numFmtId="0" fontId="11" fillId="3" borderId="30" xfId="2" applyFont="1" applyFill="1" applyBorder="1" applyAlignment="1" applyProtection="1">
      <alignment horizontal="left" vertical="center" wrapText="1"/>
    </xf>
    <xf numFmtId="0" fontId="11" fillId="3" borderId="28" xfId="2" applyFont="1" applyFill="1" applyBorder="1" applyAlignment="1" applyProtection="1">
      <alignment horizontal="left" vertical="center" wrapText="1"/>
    </xf>
    <xf numFmtId="0" fontId="11" fillId="3" borderId="6" xfId="1" applyFont="1" applyFill="1" applyBorder="1" applyAlignment="1">
      <alignment horizontal="left" vertical="center" wrapText="1"/>
    </xf>
    <xf numFmtId="0" fontId="11" fillId="0" borderId="30" xfId="1" applyFont="1" applyBorder="1" applyAlignment="1">
      <alignment horizontal="left" vertical="center" wrapText="1"/>
    </xf>
    <xf numFmtId="0" fontId="11" fillId="0" borderId="28" xfId="1" applyFont="1" applyBorder="1" applyAlignment="1">
      <alignment horizontal="left" vertical="center" wrapText="1"/>
    </xf>
    <xf numFmtId="0" fontId="11" fillId="0" borderId="36" xfId="1" applyFont="1" applyBorder="1" applyAlignment="1">
      <alignment horizontal="left" vertical="center" wrapText="1"/>
    </xf>
    <xf numFmtId="0" fontId="11" fillId="0" borderId="6" xfId="1" applyFont="1" applyBorder="1" applyAlignment="1">
      <alignment horizontal="left" vertical="top" wrapText="1"/>
    </xf>
    <xf numFmtId="0" fontId="0" fillId="0" borderId="4" xfId="0" applyBorder="1" applyAlignment="1">
      <alignment horizontal="left"/>
    </xf>
    <xf numFmtId="0" fontId="0" fillId="0" borderId="3" xfId="0" applyBorder="1" applyAlignment="1">
      <alignment horizontal="left"/>
    </xf>
    <xf numFmtId="0" fontId="0" fillId="0" borderId="0" xfId="0" applyAlignment="1">
      <alignment horizontal="left"/>
    </xf>
    <xf numFmtId="0" fontId="0" fillId="0" borderId="0" xfId="0" applyAlignment="1">
      <alignment horizontal="center"/>
    </xf>
    <xf numFmtId="0" fontId="1" fillId="0" borderId="0" xfId="0" applyFont="1" applyAlignment="1">
      <alignment horizontal="left"/>
    </xf>
    <xf numFmtId="0" fontId="1" fillId="0" borderId="3" xfId="0" applyFont="1" applyBorder="1" applyAlignment="1">
      <alignment horizontal="left"/>
    </xf>
    <xf numFmtId="0" fontId="0" fillId="0" borderId="4" xfId="0" applyBorder="1" applyAlignment="1">
      <alignment horizontal="center"/>
    </xf>
    <xf numFmtId="0" fontId="0" fillId="0" borderId="3" xfId="0" applyBorder="1" applyAlignment="1">
      <alignment horizontal="center"/>
    </xf>
    <xf numFmtId="14" fontId="0" fillId="2" borderId="2" xfId="0" applyNumberFormat="1" applyFill="1" applyBorder="1" applyAlignment="1" applyProtection="1">
      <alignment horizontal="center"/>
      <protection locked="0"/>
    </xf>
    <xf numFmtId="0" fontId="2" fillId="0" borderId="1" xfId="0" applyFont="1" applyBorder="1" applyAlignment="1">
      <alignment horizontal="center"/>
    </xf>
    <xf numFmtId="1" fontId="0" fillId="3" borderId="2" xfId="0" applyNumberFormat="1" applyFill="1" applyBorder="1" applyAlignment="1">
      <alignment horizontal="center"/>
    </xf>
    <xf numFmtId="0" fontId="0" fillId="3" borderId="2" xfId="0" applyFill="1" applyBorder="1" applyAlignment="1">
      <alignment horizontal="center"/>
    </xf>
    <xf numFmtId="0" fontId="0" fillId="2" borderId="2" xfId="0" applyFill="1" applyBorder="1" applyAlignment="1" applyProtection="1">
      <alignment horizontal="center"/>
      <protection locked="0"/>
    </xf>
    <xf numFmtId="165" fontId="0" fillId="3" borderId="2" xfId="0" applyNumberFormat="1" applyFill="1" applyBorder="1" applyAlignment="1">
      <alignment horizontal="center"/>
    </xf>
    <xf numFmtId="2" fontId="0" fillId="3" borderId="2" xfId="0" applyNumberFormat="1" applyFill="1" applyBorder="1" applyAlignment="1">
      <alignment horizontal="center"/>
    </xf>
    <xf numFmtId="0" fontId="1" fillId="0" borderId="0" xfId="0" applyFont="1" applyAlignment="1">
      <alignment horizontal="right"/>
    </xf>
    <xf numFmtId="0" fontId="0" fillId="2" borderId="5" xfId="0" applyFill="1" applyBorder="1" applyAlignment="1" applyProtection="1">
      <alignment horizontal="center"/>
      <protection locked="0"/>
    </xf>
    <xf numFmtId="0" fontId="0" fillId="2" borderId="6" xfId="0" applyFill="1" applyBorder="1" applyAlignment="1" applyProtection="1">
      <alignment horizontal="center"/>
      <protection locked="0"/>
    </xf>
    <xf numFmtId="0" fontId="0" fillId="2" borderId="7" xfId="0" applyFill="1" applyBorder="1" applyAlignment="1" applyProtection="1">
      <alignment horizontal="center"/>
      <protection locked="0"/>
    </xf>
    <xf numFmtId="164" fontId="4" fillId="0" borderId="18" xfId="0" quotePrefix="1" applyNumberFormat="1" applyFont="1" applyBorder="1" applyAlignment="1">
      <alignment horizontal="center"/>
    </xf>
    <xf numFmtId="164" fontId="4" fillId="0" borderId="19" xfId="0" quotePrefix="1" applyNumberFormat="1" applyFont="1" applyBorder="1" applyAlignment="1">
      <alignment horizontal="center"/>
    </xf>
    <xf numFmtId="164" fontId="4" fillId="0" borderId="20" xfId="0" quotePrefix="1" applyNumberFormat="1" applyFont="1" applyBorder="1" applyAlignment="1">
      <alignment horizontal="center"/>
    </xf>
    <xf numFmtId="164" fontId="4" fillId="0" borderId="21" xfId="0" quotePrefix="1" applyNumberFormat="1" applyFont="1" applyBorder="1" applyAlignment="1">
      <alignment horizontal="center"/>
    </xf>
    <xf numFmtId="0" fontId="5" fillId="0" borderId="0" xfId="0" applyFont="1" applyAlignment="1">
      <alignment horizontal="center"/>
    </xf>
    <xf numFmtId="0" fontId="4" fillId="0" borderId="2" xfId="0" applyFont="1" applyBorder="1" applyAlignment="1">
      <alignment horizontal="center" vertical="center"/>
    </xf>
    <xf numFmtId="0" fontId="4" fillId="0" borderId="0" xfId="0" applyFont="1" applyAlignment="1">
      <alignment horizontal="center" wrapText="1"/>
    </xf>
    <xf numFmtId="164" fontId="4" fillId="0" borderId="2" xfId="0" applyNumberFormat="1" applyFont="1" applyBorder="1" applyAlignment="1">
      <alignment horizontal="center" vertical="center"/>
    </xf>
    <xf numFmtId="0" fontId="7" fillId="0" borderId="0" xfId="0" applyFont="1" applyAlignment="1">
      <alignment horizontal="center"/>
    </xf>
    <xf numFmtId="0" fontId="0" fillId="0" borderId="0" xfId="0" applyAlignment="1">
      <alignment horizontal="left" wrapText="1"/>
    </xf>
    <xf numFmtId="0" fontId="4" fillId="4" borderId="0" xfId="0" applyFont="1" applyFill="1" applyAlignment="1">
      <alignment horizontal="center"/>
    </xf>
    <xf numFmtId="0" fontId="4" fillId="0" borderId="0" xfId="0" applyFont="1" applyAlignment="1">
      <alignment horizontal="right"/>
    </xf>
    <xf numFmtId="0" fontId="4" fillId="4" borderId="16" xfId="0" applyFont="1" applyFill="1" applyBorder="1" applyAlignment="1">
      <alignment horizontal="center"/>
    </xf>
  </cellXfs>
  <cellStyles count="3">
    <cellStyle name="Hyperlink" xfId="2" builtinId="8"/>
    <cellStyle name="Normal" xfId="0" builtinId="0"/>
    <cellStyle name="Normal 2 2 4" xfId="1" xr:uid="{21D7D9B0-1FBD-47DA-8906-D9660BA7DA2A}"/>
  </cellStyles>
  <dxfs count="0"/>
  <tableStyles count="0" defaultTableStyle="TableStyleMedium2" defaultPivotStyle="PivotStyleLight16"/>
  <colors>
    <mruColors>
      <color rgb="FFFFFF99"/>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3.tiff"/></Relationships>
</file>

<file path=xl/drawings/_rels/drawing5.x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19050</xdr:rowOff>
    </xdr:from>
    <xdr:to>
      <xdr:col>6</xdr:col>
      <xdr:colOff>3022</xdr:colOff>
      <xdr:row>1</xdr:row>
      <xdr:rowOff>377190</xdr:rowOff>
    </xdr:to>
    <xdr:pic>
      <xdr:nvPicPr>
        <xdr:cNvPr id="2" name="Picture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19050"/>
          <a:ext cx="1379913" cy="548640"/>
        </a:xfrm>
        <a:prstGeom prst="rect">
          <a:avLst/>
        </a:prstGeom>
      </xdr:spPr>
    </xdr:pic>
    <xdr:clientData/>
  </xdr:twoCellAnchor>
  <xdr:twoCellAnchor editAs="oneCell">
    <xdr:from>
      <xdr:col>29</xdr:col>
      <xdr:colOff>21168</xdr:colOff>
      <xdr:row>1</xdr:row>
      <xdr:rowOff>127000</xdr:rowOff>
    </xdr:from>
    <xdr:to>
      <xdr:col>52</xdr:col>
      <xdr:colOff>414646</xdr:colOff>
      <xdr:row>58</xdr:row>
      <xdr:rowOff>154568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7027335" y="317500"/>
          <a:ext cx="5992061" cy="79544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59795</xdr:colOff>
      <xdr:row>0</xdr:row>
      <xdr:rowOff>72946</xdr:rowOff>
    </xdr:from>
    <xdr:to>
      <xdr:col>17</xdr:col>
      <xdr:colOff>538582</xdr:colOff>
      <xdr:row>28</xdr:row>
      <xdr:rowOff>152400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6041495" y="72946"/>
          <a:ext cx="4745987" cy="65374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9</xdr:col>
      <xdr:colOff>515186</xdr:colOff>
      <xdr:row>41</xdr:row>
      <xdr:rowOff>143985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525" y="0"/>
          <a:ext cx="5992061" cy="7954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26</xdr:row>
          <xdr:rowOff>190500</xdr:rowOff>
        </xdr:from>
        <xdr:to>
          <xdr:col>3</xdr:col>
          <xdr:colOff>180975</xdr:colOff>
          <xdr:row>28</xdr:row>
          <xdr:rowOff>19050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503.32 (c )(1) [crop restrictions]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26</xdr:row>
          <xdr:rowOff>190500</xdr:rowOff>
        </xdr:from>
        <xdr:to>
          <xdr:col>7</xdr:col>
          <xdr:colOff>180975</xdr:colOff>
          <xdr:row>28</xdr:row>
          <xdr:rowOff>19050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503.32 (c ) (2) [pH adjustment to 12.0 for 30 minutes and Crop Restictions]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28</xdr:row>
          <xdr:rowOff>0</xdr:rowOff>
        </xdr:from>
        <xdr:to>
          <xdr:col>7</xdr:col>
          <xdr:colOff>1085850</xdr:colOff>
          <xdr:row>29</xdr:row>
          <xdr:rowOff>19050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503.33 (b)(12) [pH adjustment to 12.0 for 30 minutes]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28</xdr:row>
          <xdr:rowOff>0</xdr:rowOff>
        </xdr:from>
        <xdr:to>
          <xdr:col>2</xdr:col>
          <xdr:colOff>495300</xdr:colOff>
          <xdr:row>29</xdr:row>
          <xdr:rowOff>19050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503.33 (b(9) [injected]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28</xdr:row>
          <xdr:rowOff>0</xdr:rowOff>
        </xdr:from>
        <xdr:to>
          <xdr:col>4</xdr:col>
          <xdr:colOff>752475</xdr:colOff>
          <xdr:row>29</xdr:row>
          <xdr:rowOff>19050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503.33 (b)(10) [incorporated] within 6 hours]</a:t>
              </a:r>
            </a:p>
          </xdr:txBody>
        </xdr:sp>
        <xdr:clientData/>
      </xdr:twoCellAnchor>
    </mc:Choice>
    <mc:Fallback/>
  </mc:AlternateContent>
  <xdr:twoCellAnchor editAs="oneCell">
    <xdr:from>
      <xdr:col>1</xdr:col>
      <xdr:colOff>34636</xdr:colOff>
      <xdr:row>0</xdr:row>
      <xdr:rowOff>34637</xdr:rowOff>
    </xdr:from>
    <xdr:to>
      <xdr:col>2</xdr:col>
      <xdr:colOff>557685</xdr:colOff>
      <xdr:row>1</xdr:row>
      <xdr:rowOff>184959</xdr:rowOff>
    </xdr:to>
    <xdr:pic>
      <xdr:nvPicPr>
        <xdr:cNvPr id="3" name="Picture 2">
          <a:extLst>
            <a:ext uri="{FF2B5EF4-FFF2-40B4-BE49-F238E27FC236}">
              <a16:creationId xmlns:a16="http://schemas.microsoft.com/office/drawing/2014/main" id="{00000000-0008-0000-04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2341" y="34637"/>
          <a:ext cx="1362980" cy="5486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571501</xdr:colOff>
      <xdr:row>0</xdr:row>
      <xdr:rowOff>34636</xdr:rowOff>
    </xdr:from>
    <xdr:to>
      <xdr:col>9</xdr:col>
      <xdr:colOff>1083278</xdr:colOff>
      <xdr:row>1</xdr:row>
      <xdr:rowOff>184958</xdr:rowOff>
    </xdr:to>
    <xdr:pic>
      <xdr:nvPicPr>
        <xdr:cNvPr id="2" name="Picture 1">
          <a:extLst>
            <a:ext uri="{FF2B5EF4-FFF2-40B4-BE49-F238E27FC236}">
              <a16:creationId xmlns:a16="http://schemas.microsoft.com/office/drawing/2014/main" id="{00000000-0008-0000-0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4301" y="34636"/>
          <a:ext cx="1369027" cy="550372"/>
        </a:xfrm>
        <a:prstGeom prst="rect">
          <a:avLst/>
        </a:prstGeom>
      </xdr:spPr>
    </xdr:pic>
    <xdr:clientData/>
  </xdr:twoCellAnchor>
  <xdr:twoCellAnchor editAs="oneCell">
    <xdr:from>
      <xdr:col>0</xdr:col>
      <xdr:colOff>0</xdr:colOff>
      <xdr:row>0</xdr:row>
      <xdr:rowOff>0</xdr:rowOff>
    </xdr:from>
    <xdr:to>
      <xdr:col>1</xdr:col>
      <xdr:colOff>523048</xdr:colOff>
      <xdr:row>1</xdr:row>
      <xdr:rowOff>150322</xdr:rowOff>
    </xdr:to>
    <xdr:pic>
      <xdr:nvPicPr>
        <xdr:cNvPr id="3" name="Picture 2">
          <a:extLst>
            <a:ext uri="{FF2B5EF4-FFF2-40B4-BE49-F238E27FC236}">
              <a16:creationId xmlns:a16="http://schemas.microsoft.com/office/drawing/2014/main" id="{00000000-0008-0000-05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62980" cy="548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otternes\Desktop\Design%20Suite\Development%202024\Design%20Suite-Master%20Final%202024.xlsx" TargetMode="External"/><Relationship Id="rId1" Type="http://schemas.openxmlformats.org/officeDocument/2006/relationships/externalLinkPath" Target="file:///C:\Users\otternes\Desktop\Design%20Suite\Development%202024\Design%20Suite-Master%20Final%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rop-Down Lists"/>
      <sheetName val="Instructions"/>
      <sheetName val="Prelim"/>
      <sheetName val="Field"/>
      <sheetName val="Soil Log Single Signature"/>
      <sheetName val="Soil Log (1)"/>
      <sheetName val="System Elevations Development"/>
      <sheetName val="Soil Log (2)"/>
      <sheetName val="Soil Log (3)"/>
      <sheetName val="Soil Log (4)"/>
      <sheetName val="Soil Log (5)"/>
      <sheetName val="Soil Log (6)"/>
      <sheetName val="Soil Log (7)"/>
      <sheetName val="Soil Chart"/>
      <sheetName val="Site Eval Map"/>
      <sheetName val="Perc. Test"/>
      <sheetName val="Sketch"/>
      <sheetName val="Site Sketch &amp; Elev"/>
      <sheetName val="Design Details &amp; Summary"/>
      <sheetName val="Trench"/>
      <sheetName val="Bed "/>
      <sheetName val="At-Grade"/>
      <sheetName val="Mound&lt;1%"/>
      <sheetName val="Mound&gt;1%"/>
      <sheetName val="Mound Mat."/>
      <sheetName val="Drip"/>
      <sheetName val="Pres. Dist. STA"/>
      <sheetName val="Non-Level  STA"/>
      <sheetName val="Pump-Basic STA"/>
      <sheetName val="Pump Tank STA Demand"/>
      <sheetName val="Pump Tank STA Time"/>
      <sheetName val="Tank Buoyancy"/>
      <sheetName val="Tank Buoyancy (2)"/>
      <sheetName val="Optional Tank details"/>
      <sheetName val="Organic Loading"/>
      <sheetName val="Pres. Dist. (Other)"/>
      <sheetName val="Pump-Basic (Other)"/>
      <sheetName val="Pump Tank (Other) Demand"/>
      <sheetName val="Pump-Tank(Other)Time"/>
      <sheetName val="Pump-Collection"/>
      <sheetName val="Flow EQ STA"/>
      <sheetName val="Flow EQ (Other"/>
      <sheetName val="Existing Dwellings"/>
      <sheetName val="OE-Measured Flow"/>
      <sheetName val="OE-Estimated Flow"/>
      <sheetName val="Final Flow Total"/>
      <sheetName val="Flow &amp; System Summary"/>
      <sheetName val="Sand Filter"/>
      <sheetName val="Waste Strengths"/>
    </sheetNames>
    <sheetDataSet>
      <sheetData sheetId="0">
        <row r="2">
          <cell r="B2" t="str">
            <v>Yes</v>
          </cell>
          <cell r="D2" t="str">
            <v>Pressure distribution</v>
          </cell>
          <cell r="G2" t="str">
            <v>Medium Sand</v>
          </cell>
          <cell r="I2" t="str">
            <v>Linear, Linear</v>
          </cell>
          <cell r="J2" t="str">
            <v>10R</v>
          </cell>
          <cell r="K2" t="str">
            <v>2/1</v>
          </cell>
          <cell r="O2" t="str">
            <v>Single grain</v>
          </cell>
          <cell r="P2" t="str">
            <v>Structureless</v>
          </cell>
          <cell r="Q2" t="str">
            <v>Loose</v>
          </cell>
          <cell r="V2" t="str">
            <v>Probe</v>
          </cell>
          <cell r="W2" t="str">
            <v>0</v>
          </cell>
          <cell r="X2" t="str">
            <v>Type I</v>
          </cell>
          <cell r="Z2">
            <v>0.3</v>
          </cell>
          <cell r="AD2">
            <v>2</v>
          </cell>
          <cell r="AI2">
            <v>2</v>
          </cell>
          <cell r="AJ2" t="str">
            <v>1/8</v>
          </cell>
          <cell r="AK2">
            <v>1</v>
          </cell>
          <cell r="AM2">
            <v>1</v>
          </cell>
          <cell r="AN2" t="str">
            <v>0</v>
          </cell>
          <cell r="AP2" t="str">
            <v>Drainfield rock</v>
          </cell>
          <cell r="AQ2" t="str">
            <v>Rock</v>
          </cell>
          <cell r="AS2">
            <v>1.2</v>
          </cell>
          <cell r="AT2">
            <v>0.33</v>
          </cell>
          <cell r="AU2">
            <v>1</v>
          </cell>
          <cell r="AW2" t="str">
            <v>Gravity Distribution</v>
          </cell>
          <cell r="AX2" t="str">
            <v xml:space="preserve">Demand Dosing </v>
          </cell>
          <cell r="AZ2" t="str">
            <v>1/8</v>
          </cell>
          <cell r="BC2">
            <v>1</v>
          </cell>
          <cell r="BD2">
            <v>4</v>
          </cell>
          <cell r="BE2">
            <v>4</v>
          </cell>
          <cell r="BZ2" t="str">
            <v>Trench</v>
          </cell>
          <cell r="CD2" t="str">
            <v>A</v>
          </cell>
          <cell r="CH2" t="str">
            <v>Airport, bus station, rail depot</v>
          </cell>
          <cell r="CI2" t="str">
            <v>add for each nonresident meal</v>
          </cell>
        </row>
        <row r="3">
          <cell r="B3" t="str">
            <v>No</v>
          </cell>
          <cell r="D3" t="str">
            <v>5 feet of separation</v>
          </cell>
          <cell r="G3" t="str">
            <v>Coarse Sand</v>
          </cell>
          <cell r="I3" t="str">
            <v>Linear, Concave</v>
          </cell>
          <cell r="J3" t="str">
            <v>2.5YR</v>
          </cell>
          <cell r="K3" t="str">
            <v>2/2</v>
          </cell>
          <cell r="O3" t="str">
            <v>Granular</v>
          </cell>
          <cell r="P3" t="str">
            <v>Weak</v>
          </cell>
          <cell r="Q3" t="str">
            <v>Friable</v>
          </cell>
          <cell r="S3" t="str">
            <v>Back/ Side Slope</v>
          </cell>
          <cell r="V3" t="str">
            <v>Auger</v>
          </cell>
          <cell r="W3">
            <v>1</v>
          </cell>
          <cell r="X3" t="str">
            <v>Type II</v>
          </cell>
          <cell r="Z3">
            <v>0.42</v>
          </cell>
          <cell r="AD3">
            <v>3</v>
          </cell>
          <cell r="AI3">
            <v>2.5</v>
          </cell>
          <cell r="AJ3" t="str">
            <v>3/16</v>
          </cell>
          <cell r="AK3">
            <v>2</v>
          </cell>
          <cell r="AM3">
            <v>1.25</v>
          </cell>
          <cell r="AN3">
            <v>5</v>
          </cell>
          <cell r="AP3" t="str">
            <v>Drainfield rock &amp; pea gravel</v>
          </cell>
          <cell r="AQ3" t="str">
            <v>Registered Product:</v>
          </cell>
          <cell r="AS3">
            <v>1</v>
          </cell>
          <cell r="AT3">
            <v>0.5</v>
          </cell>
          <cell r="AU3">
            <v>0.45</v>
          </cell>
          <cell r="AW3" t="str">
            <v>Pressure Distribution-Level</v>
          </cell>
          <cell r="AX3" t="str">
            <v>Equalization/Time Dosing</v>
          </cell>
          <cell r="AZ3" t="str">
            <v>1/16</v>
          </cell>
          <cell r="BC3">
            <v>2</v>
          </cell>
          <cell r="BD3">
            <v>3.85</v>
          </cell>
          <cell r="BE3">
            <v>4.17</v>
          </cell>
          <cell r="BZ3" t="str">
            <v>Bed</v>
          </cell>
          <cell r="CD3" t="str">
            <v>A-2</v>
          </cell>
          <cell r="CH3" t="str">
            <v>Assembly hall</v>
          </cell>
          <cell r="CI3" t="str">
            <v>alley</v>
          </cell>
        </row>
        <row r="4">
          <cell r="G4" t="str">
            <v>Medium Loamy Sand</v>
          </cell>
          <cell r="I4" t="str">
            <v>Linear, Convex</v>
          </cell>
          <cell r="J4" t="str">
            <v>5YR</v>
          </cell>
          <cell r="K4" t="str">
            <v>2.5/0</v>
          </cell>
          <cell r="O4" t="str">
            <v>Platy</v>
          </cell>
          <cell r="P4" t="str">
            <v>Moderate</v>
          </cell>
          <cell r="Q4" t="str">
            <v>Firm</v>
          </cell>
          <cell r="S4" t="str">
            <v>Foot Slope</v>
          </cell>
          <cell r="V4" t="str">
            <v>Pit</v>
          </cell>
          <cell r="W4">
            <v>2</v>
          </cell>
          <cell r="X4" t="str">
            <v>Type III</v>
          </cell>
          <cell r="Z4">
            <v>0.45</v>
          </cell>
          <cell r="AI4">
            <v>3</v>
          </cell>
          <cell r="AJ4" t="str">
            <v>7/32</v>
          </cell>
          <cell r="AK4">
            <v>2.5</v>
          </cell>
          <cell r="AM4">
            <v>1.5</v>
          </cell>
          <cell r="AN4">
            <v>6</v>
          </cell>
          <cell r="AP4" t="str">
            <v>Sand</v>
          </cell>
          <cell r="AS4">
            <v>1.6</v>
          </cell>
          <cell r="AW4" t="str">
            <v>Pressure Distribution-Unlevel</v>
          </cell>
          <cell r="BC4">
            <v>3</v>
          </cell>
          <cell r="BD4">
            <v>3.7</v>
          </cell>
          <cell r="BE4">
            <v>4.3499999999999996</v>
          </cell>
          <cell r="BZ4" t="str">
            <v>Mound</v>
          </cell>
          <cell r="CD4" t="str">
            <v>B</v>
          </cell>
          <cell r="CH4" t="str">
            <v>Bar or lounge (no meals)</v>
          </cell>
          <cell r="CI4" t="str">
            <v>auditorium seat</v>
          </cell>
        </row>
        <row r="5">
          <cell r="G5" t="str">
            <v>Loamy Coarse Sand</v>
          </cell>
          <cell r="I5" t="str">
            <v>Convex, Linear</v>
          </cell>
          <cell r="J5" t="str">
            <v>7.5YR</v>
          </cell>
          <cell r="K5" t="str">
            <v>2.5/1</v>
          </cell>
          <cell r="O5" t="str">
            <v>Blocky</v>
          </cell>
          <cell r="P5" t="str">
            <v>Strong</v>
          </cell>
          <cell r="Q5" t="str">
            <v>Extremely Firm</v>
          </cell>
          <cell r="S5" t="str">
            <v>Plain</v>
          </cell>
          <cell r="W5">
            <v>3</v>
          </cell>
          <cell r="X5" t="str">
            <v>Type IV</v>
          </cell>
          <cell r="Z5">
            <v>0.5</v>
          </cell>
          <cell r="AJ5" t="str">
            <v>1/4</v>
          </cell>
          <cell r="AK5">
            <v>5</v>
          </cell>
          <cell r="AM5">
            <v>2</v>
          </cell>
          <cell r="AN5">
            <v>6.5</v>
          </cell>
          <cell r="AP5" t="str">
            <v>Other</v>
          </cell>
          <cell r="BC5">
            <v>4</v>
          </cell>
          <cell r="BD5">
            <v>3.57</v>
          </cell>
          <cell r="BE5">
            <v>4.54</v>
          </cell>
          <cell r="BZ5" t="str">
            <v>At-Grade</v>
          </cell>
          <cell r="CD5" t="str">
            <v>B-2</v>
          </cell>
          <cell r="CH5" t="str">
            <v>Barber shop*</v>
          </cell>
          <cell r="CI5" t="str">
            <v>bed</v>
          </cell>
        </row>
        <row r="6">
          <cell r="G6" t="str">
            <v>Fine Sand</v>
          </cell>
          <cell r="I6" t="str">
            <v>Convex, Convex</v>
          </cell>
          <cell r="J6" t="str">
            <v>10YR</v>
          </cell>
          <cell r="K6" t="str">
            <v>2.5/2</v>
          </cell>
          <cell r="O6" t="str">
            <v>Prismatic</v>
          </cell>
          <cell r="Q6" t="str">
            <v>Rigid</v>
          </cell>
          <cell r="S6" t="str">
            <v>Manmade</v>
          </cell>
          <cell r="W6">
            <v>4</v>
          </cell>
          <cell r="X6" t="str">
            <v>Type V</v>
          </cell>
          <cell r="Z6">
            <v>0.52</v>
          </cell>
          <cell r="AM6">
            <v>3</v>
          </cell>
          <cell r="AN6">
            <v>10</v>
          </cell>
          <cell r="BC6">
            <v>5</v>
          </cell>
          <cell r="BD6">
            <v>3.45</v>
          </cell>
          <cell r="BE6">
            <v>4.76</v>
          </cell>
          <cell r="BZ6" t="str">
            <v>Drip</v>
          </cell>
          <cell r="CD6" t="str">
            <v>C</v>
          </cell>
          <cell r="CH6" t="str">
            <v>Beauty salon*</v>
          </cell>
          <cell r="CI6" t="str">
            <v>bed</v>
          </cell>
        </row>
        <row r="7">
          <cell r="G7" t="str">
            <v>Very Fine Sand</v>
          </cell>
          <cell r="I7" t="str">
            <v>Convex, Concave</v>
          </cell>
          <cell r="J7" t="str">
            <v>2.5Y</v>
          </cell>
          <cell r="K7" t="str">
            <v>2.5/3</v>
          </cell>
          <cell r="O7" t="str">
            <v>Massive</v>
          </cell>
          <cell r="S7" t="str">
            <v>Stream/Terrace</v>
          </cell>
          <cell r="W7">
            <v>5</v>
          </cell>
          <cell r="Z7">
            <v>0.6</v>
          </cell>
          <cell r="AM7">
            <v>4</v>
          </cell>
          <cell r="BC7">
            <v>6</v>
          </cell>
          <cell r="BD7">
            <v>3.33</v>
          </cell>
          <cell r="BE7">
            <v>5</v>
          </cell>
          <cell r="CH7" t="str">
            <v>Industrial building*</v>
          </cell>
          <cell r="CI7" t="str">
            <v>parking space</v>
          </cell>
        </row>
        <row r="8">
          <cell r="G8" t="str">
            <v>Loamy Fine Sand</v>
          </cell>
          <cell r="I8" t="str">
            <v>Concave, Convex</v>
          </cell>
          <cell r="J8" t="str">
            <v>5Y</v>
          </cell>
          <cell r="K8" t="str">
            <v>3/1</v>
          </cell>
          <cell r="S8" t="str">
            <v>Shoulder</v>
          </cell>
          <cell r="W8">
            <v>6</v>
          </cell>
          <cell r="Z8">
            <v>0.65</v>
          </cell>
          <cell r="AM8">
            <v>6</v>
          </cell>
          <cell r="BC8">
            <v>7</v>
          </cell>
          <cell r="BD8">
            <v>3.23</v>
          </cell>
          <cell r="BE8">
            <v>5.26</v>
          </cell>
          <cell r="CH8" t="str">
            <v>Bowling alley</v>
          </cell>
          <cell r="CI8" t="str">
            <v>car space</v>
          </cell>
        </row>
        <row r="9">
          <cell r="G9" t="str">
            <v>Loamy Very Fine Sand</v>
          </cell>
          <cell r="I9" t="str">
            <v>Concave, Concave</v>
          </cell>
          <cell r="J9" t="str">
            <v>GLEY</v>
          </cell>
          <cell r="K9" t="str">
            <v>3/2</v>
          </cell>
          <cell r="S9" t="str">
            <v>Summit</v>
          </cell>
          <cell r="W9">
            <v>7</v>
          </cell>
          <cell r="Z9">
            <v>0.68</v>
          </cell>
          <cell r="BC9">
            <v>8</v>
          </cell>
          <cell r="BD9">
            <v>3.12</v>
          </cell>
          <cell r="BE9">
            <v>5.56</v>
          </cell>
          <cell r="CH9" t="str">
            <v>Cabin, resort</v>
          </cell>
          <cell r="CI9" t="str">
            <v>car stall</v>
          </cell>
        </row>
        <row r="10">
          <cell r="G10" t="str">
            <v>Medium Sandy Loam</v>
          </cell>
          <cell r="I10" t="str">
            <v>Concave, Linear</v>
          </cell>
          <cell r="J10" t="str">
            <v>N</v>
          </cell>
          <cell r="K10" t="str">
            <v>3/3</v>
          </cell>
          <cell r="S10" t="str">
            <v>Toe Slope</v>
          </cell>
          <cell r="W10">
            <v>8</v>
          </cell>
          <cell r="Z10">
            <v>0.78</v>
          </cell>
          <cell r="BC10">
            <v>9</v>
          </cell>
          <cell r="BD10">
            <v>3.03</v>
          </cell>
          <cell r="BE10">
            <v>5.88</v>
          </cell>
          <cell r="CH10" t="str">
            <v>Cafeteria</v>
          </cell>
          <cell r="CI10" t="str">
            <v>chair</v>
          </cell>
        </row>
        <row r="11">
          <cell r="G11" t="str">
            <v>Coarse Sandy Loam</v>
          </cell>
          <cell r="J11" t="str">
            <v>None</v>
          </cell>
          <cell r="K11" t="str">
            <v>3/4</v>
          </cell>
          <cell r="W11">
            <v>9</v>
          </cell>
          <cell r="Z11">
            <v>0.87</v>
          </cell>
          <cell r="BC11">
            <v>10</v>
          </cell>
          <cell r="BD11">
            <v>2.94</v>
          </cell>
          <cell r="BE11">
            <v>6.25</v>
          </cell>
          <cell r="CH11" t="str">
            <v>Camp, day without meals</v>
          </cell>
          <cell r="CI11" t="str">
            <v>child</v>
          </cell>
        </row>
        <row r="12">
          <cell r="G12" t="str">
            <v>Loam</v>
          </cell>
          <cell r="K12" t="str">
            <v>3/6</v>
          </cell>
          <cell r="W12">
            <v>10</v>
          </cell>
          <cell r="Z12">
            <v>1</v>
          </cell>
          <cell r="BC12">
            <v>11</v>
          </cell>
          <cell r="BD12">
            <v>2.86</v>
          </cell>
          <cell r="BE12">
            <v>6.67</v>
          </cell>
          <cell r="CH12" t="str">
            <v>Camp, day and night with meals</v>
          </cell>
          <cell r="CI12" t="str">
            <v>convenience store customer</v>
          </cell>
        </row>
        <row r="13">
          <cell r="G13" t="str">
            <v>Fine Sandy Loam</v>
          </cell>
          <cell r="K13" t="str">
            <v>4/1</v>
          </cell>
          <cell r="W13">
            <v>11</v>
          </cell>
          <cell r="Z13">
            <v>1.2</v>
          </cell>
          <cell r="BC13">
            <v>12</v>
          </cell>
          <cell r="BD13">
            <v>2.78</v>
          </cell>
          <cell r="BE13">
            <v>7.14</v>
          </cell>
          <cell r="CH13" t="str">
            <v>Camp, day with meals</v>
          </cell>
          <cell r="CI13" t="str">
            <v>customer</v>
          </cell>
        </row>
        <row r="14">
          <cell r="G14" t="str">
            <v>Very Fine Sandy Loam</v>
          </cell>
          <cell r="K14" t="str">
            <v>4/2</v>
          </cell>
          <cell r="W14">
            <v>12</v>
          </cell>
          <cell r="Z14">
            <v>1.6</v>
          </cell>
          <cell r="BC14">
            <v>13</v>
          </cell>
          <cell r="BD14">
            <v>2.7</v>
          </cell>
          <cell r="BE14">
            <v>7.69</v>
          </cell>
          <cell r="CH14" t="str">
            <v>Industrial building*</v>
          </cell>
          <cell r="CI14" t="str">
            <v>employee</v>
          </cell>
        </row>
        <row r="15">
          <cell r="G15" t="str">
            <v>Silt Loam</v>
          </cell>
          <cell r="K15" t="str">
            <v>4/3</v>
          </cell>
          <cell r="W15">
            <v>13</v>
          </cell>
          <cell r="BC15">
            <v>14</v>
          </cell>
          <cell r="BD15">
            <v>2.62</v>
          </cell>
          <cell r="BE15">
            <v>8.2899999999999991</v>
          </cell>
          <cell r="CH15" t="str">
            <v>Industrial building*</v>
          </cell>
          <cell r="CI15" t="str">
            <v>parking space</v>
          </cell>
        </row>
        <row r="16">
          <cell r="G16" t="str">
            <v>Silt</v>
          </cell>
          <cell r="K16" t="str">
            <v>4/4</v>
          </cell>
          <cell r="W16">
            <v>14</v>
          </cell>
          <cell r="BC16">
            <v>15</v>
          </cell>
          <cell r="BD16">
            <v>2.5499999999999998</v>
          </cell>
          <cell r="BE16">
            <v>8.9149999999999991</v>
          </cell>
          <cell r="CH16" t="str">
            <v>Institutional meals</v>
          </cell>
          <cell r="CI16" t="str">
            <v>parking space</v>
          </cell>
        </row>
        <row r="17">
          <cell r="G17" t="str">
            <v>Clay Loam</v>
          </cell>
          <cell r="K17" t="str">
            <v>4/6</v>
          </cell>
          <cell r="W17">
            <v>15</v>
          </cell>
          <cell r="BC17">
            <v>16</v>
          </cell>
          <cell r="BD17">
            <v>2.48</v>
          </cell>
          <cell r="BE17">
            <v>9.5649999999999995</v>
          </cell>
          <cell r="CH17" t="str">
            <v>Labor camp</v>
          </cell>
          <cell r="CI17" t="str">
            <v>passenger</v>
          </cell>
        </row>
        <row r="18">
          <cell r="G18" t="str">
            <v>Sandy Clay Loam</v>
          </cell>
          <cell r="K18" t="str">
            <v>4/8</v>
          </cell>
          <cell r="W18">
            <v>16</v>
          </cell>
          <cell r="BC18">
            <v>17</v>
          </cell>
          <cell r="BD18">
            <v>2.41</v>
          </cell>
          <cell r="BE18">
            <v>10.24</v>
          </cell>
          <cell r="CH18" t="str">
            <v>Labor camp (semi permanent)</v>
          </cell>
          <cell r="CI18" t="str">
            <v>patient</v>
          </cell>
        </row>
        <row r="19">
          <cell r="G19" t="str">
            <v>Silty Clay Loam</v>
          </cell>
          <cell r="K19" t="str">
            <v>5/1</v>
          </cell>
          <cell r="W19">
            <v>17</v>
          </cell>
          <cell r="BC19">
            <v>18</v>
          </cell>
          <cell r="BD19">
            <v>2.35</v>
          </cell>
          <cell r="BE19">
            <v>10.94</v>
          </cell>
          <cell r="CH19" t="str">
            <v>Laundromat</v>
          </cell>
          <cell r="CI19" t="str">
            <v>person</v>
          </cell>
        </row>
        <row r="20">
          <cell r="G20" t="str">
            <v>Sandy Clay</v>
          </cell>
          <cell r="K20" t="str">
            <v>5/2</v>
          </cell>
          <cell r="W20">
            <v>18</v>
          </cell>
          <cell r="BC20">
            <v>19</v>
          </cell>
          <cell r="BD20">
            <v>2.29</v>
          </cell>
          <cell r="BE20">
            <v>11.664999999999999</v>
          </cell>
          <cell r="CH20" t="str">
            <v>Medical office*</v>
          </cell>
          <cell r="CI20" t="str">
            <v>campsite with sewer hook-up (per person)</v>
          </cell>
        </row>
        <row r="21">
          <cell r="G21" t="str">
            <v>Silty Clay</v>
          </cell>
          <cell r="K21" t="str">
            <v>5/3</v>
          </cell>
          <cell r="W21">
            <v>19</v>
          </cell>
          <cell r="BC21">
            <v>20</v>
          </cell>
          <cell r="BD21">
            <v>2.23</v>
          </cell>
          <cell r="BE21">
            <v>12.414999999999999</v>
          </cell>
          <cell r="CH21" t="str">
            <v>Mental health hospital*</v>
          </cell>
          <cell r="CI21" t="str">
            <v>practitioner</v>
          </cell>
        </row>
        <row r="22">
          <cell r="G22" t="str">
            <v>Clay</v>
          </cell>
          <cell r="K22" t="str">
            <v>5/4</v>
          </cell>
          <cell r="W22">
            <v>20</v>
          </cell>
          <cell r="BD22">
            <v>2.1800000000000002</v>
          </cell>
          <cell r="BE22">
            <v>13.19</v>
          </cell>
          <cell r="CH22" t="str">
            <v>Motel</v>
          </cell>
          <cell r="CI22" t="str">
            <v>resident</v>
          </cell>
        </row>
        <row r="23">
          <cell r="G23" t="str">
            <v>Bedrock</v>
          </cell>
          <cell r="K23" t="str">
            <v>5/6</v>
          </cell>
          <cell r="W23">
            <v>21</v>
          </cell>
          <cell r="BD23">
            <v>2.13</v>
          </cell>
          <cell r="BE23">
            <v>13.99</v>
          </cell>
          <cell r="CH23" t="str">
            <v>Nursing home, other adult congregate living</v>
          </cell>
          <cell r="CI23" t="str">
            <v>restroom</v>
          </cell>
        </row>
        <row r="24">
          <cell r="G24" t="str">
            <v>Organic</v>
          </cell>
          <cell r="K24" t="str">
            <v>5/8</v>
          </cell>
          <cell r="W24">
            <v>22</v>
          </cell>
          <cell r="BD24">
            <v>2.08</v>
          </cell>
          <cell r="BE24">
            <v>14.815</v>
          </cell>
          <cell r="CH24" t="str">
            <v>Office</v>
          </cell>
          <cell r="CI24" t="str">
            <v>seat</v>
          </cell>
        </row>
        <row r="25">
          <cell r="G25" t="str">
            <v>Fill Soil</v>
          </cell>
          <cell r="K25" t="str">
            <v>6/1</v>
          </cell>
          <cell r="W25">
            <v>23</v>
          </cell>
          <cell r="BD25">
            <v>2.0299999999999998</v>
          </cell>
          <cell r="BE25">
            <v>15.664999999999999</v>
          </cell>
          <cell r="CH25" t="str">
            <v>Other public institution</v>
          </cell>
          <cell r="CI25" t="str">
            <v>seat (open 16  hours or less, single service articles)</v>
          </cell>
        </row>
        <row r="26">
          <cell r="K26" t="str">
            <v>6/2</v>
          </cell>
          <cell r="W26">
            <v>24</v>
          </cell>
          <cell r="BD26">
            <v>1.98</v>
          </cell>
          <cell r="BE26">
            <v>16.54</v>
          </cell>
          <cell r="CH26" t="str">
            <v>Park or   swimming pool</v>
          </cell>
          <cell r="CI26" t="str">
            <v>seat (open 16 hours or less)</v>
          </cell>
        </row>
        <row r="27">
          <cell r="K27" t="str">
            <v>6/3</v>
          </cell>
          <cell r="W27">
            <v>25</v>
          </cell>
          <cell r="BD27">
            <v>1.93</v>
          </cell>
          <cell r="BE27">
            <v>17.440000000000001</v>
          </cell>
          <cell r="CH27" t="str">
            <v>Permanent mobile  home</v>
          </cell>
          <cell r="CI27" t="str">
            <v>seat (open more    than 16 hours)</v>
          </cell>
        </row>
        <row r="28">
          <cell r="K28" t="str">
            <v>6/4</v>
          </cell>
          <cell r="W28">
            <v>26</v>
          </cell>
          <cell r="CH28" t="str">
            <v>Prison or jail</v>
          </cell>
          <cell r="CI28" t="str">
            <v>seat (open more  than 16 hours,  single service   articles)</v>
          </cell>
        </row>
        <row r="29">
          <cell r="K29" t="str">
            <v>6/6</v>
          </cell>
          <cell r="W29">
            <v>27</v>
          </cell>
          <cell r="CH29" t="str">
            <v>Public lavatory</v>
          </cell>
          <cell r="CI29" t="str">
            <v>service bay</v>
          </cell>
        </row>
        <row r="30">
          <cell r="K30" t="str">
            <v>6/8</v>
          </cell>
          <cell r="W30">
            <v>28</v>
          </cell>
          <cell r="CH30" t="str">
            <v>Public shower</v>
          </cell>
          <cell r="CI30" t="str">
            <v>Service station* customer</v>
          </cell>
        </row>
        <row r="31">
          <cell r="K31" t="str">
            <v>7/1</v>
          </cell>
          <cell r="W31">
            <v>29</v>
          </cell>
          <cell r="CH31" t="str">
            <v>Resort</v>
          </cell>
          <cell r="CI31" t="str">
            <v>shower taken</v>
          </cell>
        </row>
        <row r="32">
          <cell r="K32" t="str">
            <v>7/2</v>
          </cell>
          <cell r="W32">
            <v>30</v>
          </cell>
          <cell r="CH32" t="str">
            <v>Restaurant (carry  out including caterers)</v>
          </cell>
          <cell r="CI32" t="str">
            <v>campsite with sewer hook-up (per site/space)</v>
          </cell>
        </row>
        <row r="33">
          <cell r="K33" t="str">
            <v>7/3</v>
          </cell>
          <cell r="CH33" t="str">
            <v>Restaurant (does not include bar or lounge)</v>
          </cell>
          <cell r="CI33" t="str">
            <v>campsite without sewer hook-up, with central toilet or shower facility (per site)</v>
          </cell>
        </row>
        <row r="34">
          <cell r="K34" t="str">
            <v>7/4</v>
          </cell>
          <cell r="CH34" t="str">
            <v>Restaurant (drive‑ in)</v>
          </cell>
          <cell r="CI34" t="str">
            <v>campsite without sewer hook-up, with central toilet or shower facility, served by dump station (per site)</v>
          </cell>
        </row>
        <row r="35">
          <cell r="K35" t="str">
            <v>7/6</v>
          </cell>
          <cell r="CH35" t="str">
            <v>Restaurant (short  order)</v>
          </cell>
          <cell r="CI35" t="str">
            <v>square foot</v>
          </cell>
        </row>
        <row r="36">
          <cell r="K36" t="str">
            <v>7/8</v>
          </cell>
          <cell r="CH36" t="str">
            <v>Retail resort store</v>
          </cell>
          <cell r="CI36" t="str">
            <v>station</v>
          </cell>
        </row>
        <row r="37">
          <cell r="K37" t="str">
            <v>8/1</v>
          </cell>
          <cell r="CH37" t="str">
            <v>Retail store</v>
          </cell>
          <cell r="CI37" t="str">
            <v>student</v>
          </cell>
        </row>
        <row r="38">
          <cell r="K38" t="str">
            <v>8/2</v>
          </cell>
          <cell r="CH38" t="str">
            <v>Rooming house</v>
          </cell>
          <cell r="CI38" t="str">
            <v>toilet</v>
          </cell>
        </row>
        <row r="39">
          <cell r="K39" t="str">
            <v>8/3</v>
          </cell>
          <cell r="CH39" t="str">
            <v>School (boarding)</v>
          </cell>
          <cell r="CI39" t="str">
            <v>user</v>
          </cell>
        </row>
        <row r="40">
          <cell r="K40" t="str">
            <v>8/4</v>
          </cell>
          <cell r="CH40" t="str">
            <v>School (no gym, no cafeteria, and no showers)</v>
          </cell>
          <cell r="CI40" t="str">
            <v>visitor</v>
          </cell>
        </row>
        <row r="41">
          <cell r="K41" t="str">
            <v>8/6</v>
          </cell>
          <cell r="BN41" t="str">
            <v>Gravity</v>
          </cell>
          <cell r="CH41" t="str">
            <v>School (with cafeteria, gym, and showers)</v>
          </cell>
          <cell r="CI41" t="str">
            <v>with food vendor space</v>
          </cell>
        </row>
        <row r="42">
          <cell r="K42" t="str">
            <v>8/8</v>
          </cell>
          <cell r="BN42" t="str">
            <v>Pressure</v>
          </cell>
          <cell r="CH42" t="str">
            <v>School (with cafeteria, no gym and no showers)</v>
          </cell>
        </row>
        <row r="43">
          <cell r="CH43" t="str">
            <v>Shopping center</v>
          </cell>
        </row>
        <row r="44">
          <cell r="CH44" t="str">
            <v>Stadium</v>
          </cell>
        </row>
        <row r="45">
          <cell r="CH45" t="str">
            <v>Theater</v>
          </cell>
        </row>
        <row r="46">
          <cell r="CH46" t="str">
            <v>Visitor center</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24DA6-CAAB-4B4D-98D8-E3514A6A6EF1}">
  <sheetPr>
    <tabColor indexed="13"/>
  </sheetPr>
  <dimension ref="A1:AQ37"/>
  <sheetViews>
    <sheetView showGridLines="0" view="pageBreakPreview" zoomScaleNormal="100" zoomScaleSheetLayoutView="100" workbookViewId="0">
      <selection activeCell="D1" sqref="D1"/>
    </sheetView>
  </sheetViews>
  <sheetFormatPr defaultColWidth="8.85546875" defaultRowHeight="12" x14ac:dyDescent="0.2"/>
  <cols>
    <col min="1" max="1" width="1.140625" style="65" customWidth="1"/>
    <col min="2" max="12" width="4.85546875" style="65" customWidth="1"/>
    <col min="13" max="13" width="6.28515625" style="65" customWidth="1"/>
    <col min="14" max="14" width="4" style="65" customWidth="1"/>
    <col min="15" max="21" width="4.85546875" style="65" customWidth="1"/>
    <col min="22" max="22" width="1.140625" style="65" customWidth="1"/>
    <col min="23" max="16384" width="8.85546875" style="65"/>
  </cols>
  <sheetData>
    <row r="1" spans="1:22" s="47" customFormat="1" ht="13.5" customHeight="1" x14ac:dyDescent="0.25">
      <c r="A1" s="44"/>
      <c r="B1" s="4" t="str">
        <f>'Pull Down Menu'!A2</f>
        <v>v 4.5.2024</v>
      </c>
      <c r="C1" s="45"/>
      <c r="D1" s="45"/>
      <c r="E1" s="45"/>
      <c r="F1" s="45"/>
      <c r="G1" s="45"/>
      <c r="H1" s="45"/>
      <c r="I1" s="45"/>
      <c r="J1" s="45"/>
      <c r="K1" s="45"/>
      <c r="L1" s="45"/>
      <c r="M1" s="45"/>
      <c r="N1" s="45"/>
      <c r="O1" s="45"/>
      <c r="P1" s="45"/>
      <c r="Q1" s="45"/>
      <c r="R1" s="45"/>
      <c r="S1" s="45"/>
      <c r="T1" s="45"/>
      <c r="U1" s="45"/>
      <c r="V1" s="46"/>
    </row>
    <row r="2" spans="1:22" s="47" customFormat="1" ht="20.100000000000001" customHeight="1" x14ac:dyDescent="0.25">
      <c r="A2" s="48"/>
      <c r="B2" s="70" t="s">
        <v>167</v>
      </c>
      <c r="C2" s="70"/>
      <c r="D2" s="70"/>
      <c r="E2" s="70"/>
      <c r="F2" s="70"/>
      <c r="G2" s="70"/>
      <c r="H2" s="70"/>
      <c r="I2" s="70"/>
      <c r="J2" s="70"/>
      <c r="K2" s="70"/>
      <c r="L2" s="70"/>
      <c r="M2" s="70"/>
      <c r="N2" s="70"/>
      <c r="O2" s="70"/>
      <c r="P2" s="70"/>
      <c r="Q2" s="70"/>
      <c r="R2" s="70"/>
      <c r="S2" s="70"/>
      <c r="T2" s="70"/>
      <c r="U2" s="70"/>
      <c r="V2" s="49"/>
    </row>
    <row r="3" spans="1:22" s="47" customFormat="1" ht="20.100000000000001" customHeight="1" x14ac:dyDescent="0.25">
      <c r="A3" s="50"/>
      <c r="B3" s="71"/>
      <c r="C3" s="71"/>
      <c r="D3" s="71"/>
      <c r="E3" s="71"/>
      <c r="F3" s="71"/>
      <c r="G3" s="71"/>
      <c r="H3" s="71"/>
      <c r="I3" s="71"/>
      <c r="J3" s="71"/>
      <c r="K3" s="71"/>
      <c r="L3" s="71"/>
      <c r="M3" s="71"/>
      <c r="N3" s="71"/>
      <c r="O3" s="71"/>
      <c r="P3" s="71"/>
      <c r="Q3" s="71"/>
      <c r="R3" s="71"/>
      <c r="S3" s="71"/>
      <c r="T3" s="71"/>
      <c r="U3" s="71"/>
      <c r="V3" s="51"/>
    </row>
    <row r="4" spans="1:22" s="47" customFormat="1" ht="20.100000000000001" customHeight="1" x14ac:dyDescent="0.25">
      <c r="A4" s="50"/>
      <c r="B4" s="71"/>
      <c r="C4" s="71"/>
      <c r="D4" s="71"/>
      <c r="E4" s="71"/>
      <c r="F4" s="71"/>
      <c r="G4" s="71"/>
      <c r="H4" s="71"/>
      <c r="I4" s="71"/>
      <c r="J4" s="71"/>
      <c r="K4" s="71"/>
      <c r="L4" s="71"/>
      <c r="M4" s="71"/>
      <c r="N4" s="71"/>
      <c r="O4" s="71"/>
      <c r="P4" s="71"/>
      <c r="Q4" s="71"/>
      <c r="R4" s="71"/>
      <c r="S4" s="71"/>
      <c r="T4" s="71"/>
      <c r="U4" s="71"/>
      <c r="V4" s="51"/>
    </row>
    <row r="5" spans="1:22" s="47" customFormat="1" ht="6" customHeight="1" x14ac:dyDescent="0.25">
      <c r="A5" s="52"/>
      <c r="B5" s="72"/>
      <c r="C5" s="72"/>
      <c r="D5" s="72"/>
      <c r="E5" s="72"/>
      <c r="F5" s="72"/>
      <c r="G5" s="72"/>
      <c r="H5" s="72"/>
      <c r="I5" s="72"/>
      <c r="J5" s="72"/>
      <c r="K5" s="72"/>
      <c r="L5" s="72"/>
      <c r="M5" s="72"/>
      <c r="N5" s="72"/>
      <c r="O5" s="72"/>
      <c r="P5" s="72"/>
      <c r="Q5" s="72"/>
      <c r="R5" s="72"/>
      <c r="S5" s="72"/>
      <c r="T5" s="72"/>
      <c r="U5" s="72"/>
      <c r="V5" s="53"/>
    </row>
    <row r="6" spans="1:22" s="47" customFormat="1" ht="13.5" customHeight="1" x14ac:dyDescent="0.25">
      <c r="A6" s="54"/>
      <c r="B6" s="55" t="s">
        <v>15</v>
      </c>
      <c r="C6" s="56" t="s">
        <v>166</v>
      </c>
      <c r="D6" s="56"/>
      <c r="E6" s="56"/>
      <c r="F6" s="56"/>
      <c r="G6" s="55"/>
      <c r="H6" s="56"/>
      <c r="I6" s="56"/>
      <c r="J6" s="56"/>
      <c r="K6" s="56"/>
      <c r="L6" s="56"/>
      <c r="M6" s="56"/>
      <c r="N6" s="55"/>
      <c r="O6" s="56"/>
      <c r="P6" s="56"/>
      <c r="Q6" s="56"/>
      <c r="R6" s="56"/>
      <c r="S6" s="56"/>
      <c r="T6" s="56"/>
      <c r="U6" s="56"/>
      <c r="V6" s="57"/>
    </row>
    <row r="7" spans="1:22" s="47" customFormat="1" ht="13.5" customHeight="1" x14ac:dyDescent="0.25">
      <c r="A7" s="54"/>
      <c r="B7" s="55" t="s">
        <v>16</v>
      </c>
      <c r="C7" s="56" t="s">
        <v>158</v>
      </c>
      <c r="D7" s="56"/>
      <c r="E7" s="56"/>
      <c r="F7" s="56"/>
      <c r="G7" s="55"/>
      <c r="H7" s="56"/>
      <c r="I7" s="56"/>
      <c r="J7" s="56"/>
      <c r="K7" s="56"/>
      <c r="L7" s="56"/>
      <c r="M7" s="56"/>
      <c r="N7" s="55"/>
      <c r="O7" s="56"/>
      <c r="P7" s="56"/>
      <c r="Q7" s="56"/>
      <c r="R7" s="56"/>
      <c r="S7" s="56"/>
      <c r="T7" s="56"/>
      <c r="U7" s="56"/>
      <c r="V7" s="57"/>
    </row>
    <row r="8" spans="1:22" s="47" customFormat="1" ht="13.5" customHeight="1" x14ac:dyDescent="0.25">
      <c r="A8" s="54"/>
      <c r="B8" s="55" t="s">
        <v>18</v>
      </c>
      <c r="C8" s="56" t="s">
        <v>159</v>
      </c>
      <c r="D8" s="56"/>
      <c r="E8" s="56"/>
      <c r="F8" s="56"/>
      <c r="G8" s="55"/>
      <c r="H8" s="56"/>
      <c r="I8" s="56"/>
      <c r="J8" s="56"/>
      <c r="K8" s="56"/>
      <c r="L8" s="56"/>
      <c r="M8" s="56"/>
      <c r="N8" s="55"/>
      <c r="O8" s="56"/>
      <c r="P8" s="56"/>
      <c r="Q8" s="56"/>
      <c r="R8" s="56"/>
      <c r="S8" s="56"/>
      <c r="T8" s="56"/>
      <c r="U8" s="56"/>
      <c r="V8" s="57"/>
    </row>
    <row r="9" spans="1:22" s="47" customFormat="1" ht="13.5" customHeight="1" x14ac:dyDescent="0.25">
      <c r="A9" s="54"/>
      <c r="B9" s="55"/>
      <c r="C9" s="56"/>
      <c r="D9" s="56"/>
      <c r="E9" s="56"/>
      <c r="F9" s="56"/>
      <c r="G9" s="55"/>
      <c r="H9" s="56"/>
      <c r="I9" s="56"/>
      <c r="J9" s="56"/>
      <c r="K9" s="56"/>
      <c r="L9" s="56"/>
      <c r="M9" s="56"/>
      <c r="N9" s="55"/>
      <c r="O9" s="56"/>
      <c r="P9" s="56"/>
      <c r="Q9" s="56"/>
      <c r="R9" s="56"/>
      <c r="S9" s="56"/>
      <c r="T9" s="56"/>
      <c r="U9" s="56"/>
      <c r="V9" s="57"/>
    </row>
    <row r="10" spans="1:22" s="47" customFormat="1" ht="13.5" customHeight="1" x14ac:dyDescent="0.25">
      <c r="A10" s="48"/>
      <c r="B10" s="73" t="s">
        <v>144</v>
      </c>
      <c r="C10" s="73"/>
      <c r="D10" s="73"/>
      <c r="E10" s="73"/>
      <c r="F10" s="73"/>
      <c r="G10" s="73"/>
      <c r="H10" s="73"/>
      <c r="I10" s="73"/>
      <c r="J10" s="73"/>
      <c r="K10" s="73"/>
      <c r="L10" s="73"/>
      <c r="M10" s="73"/>
      <c r="N10" s="73"/>
      <c r="O10" s="73"/>
      <c r="P10" s="73"/>
      <c r="Q10" s="73"/>
      <c r="R10" s="73"/>
      <c r="S10" s="73"/>
      <c r="T10" s="73"/>
      <c r="U10" s="73"/>
      <c r="V10" s="49"/>
    </row>
    <row r="11" spans="1:22" s="47" customFormat="1" ht="13.5" customHeight="1" x14ac:dyDescent="0.25">
      <c r="A11" s="52"/>
      <c r="B11" s="74"/>
      <c r="C11" s="74"/>
      <c r="D11" s="74"/>
      <c r="E11" s="74"/>
      <c r="F11" s="74"/>
      <c r="G11" s="74"/>
      <c r="H11" s="74"/>
      <c r="I11" s="74"/>
      <c r="J11" s="74"/>
      <c r="K11" s="74"/>
      <c r="L11" s="74"/>
      <c r="M11" s="74"/>
      <c r="N11" s="74"/>
      <c r="O11" s="74"/>
      <c r="P11" s="74"/>
      <c r="Q11" s="74"/>
      <c r="R11" s="74"/>
      <c r="S11" s="74"/>
      <c r="T11" s="74"/>
      <c r="U11" s="74"/>
      <c r="V11" s="53"/>
    </row>
    <row r="12" spans="1:22" s="47" customFormat="1" ht="13.5" customHeight="1" x14ac:dyDescent="0.25">
      <c r="A12" s="54"/>
      <c r="B12" s="56" t="s">
        <v>145</v>
      </c>
      <c r="C12" s="56"/>
      <c r="D12" s="56"/>
      <c r="E12" s="56"/>
      <c r="F12" s="56"/>
      <c r="G12" s="56"/>
      <c r="H12" s="56"/>
      <c r="I12" s="56"/>
      <c r="J12" s="56"/>
      <c r="K12" s="56"/>
      <c r="L12" s="56"/>
      <c r="V12" s="57"/>
    </row>
    <row r="13" spans="1:22" s="47" customFormat="1" ht="13.5" customHeight="1" x14ac:dyDescent="0.25">
      <c r="A13" s="54"/>
      <c r="B13" s="69" t="s">
        <v>165</v>
      </c>
      <c r="C13" s="69"/>
      <c r="D13" s="69"/>
      <c r="E13" s="69"/>
      <c r="F13" s="69"/>
      <c r="G13" s="69"/>
      <c r="H13" s="69"/>
      <c r="I13" s="69"/>
      <c r="J13" s="69"/>
      <c r="K13" s="69"/>
      <c r="L13" s="69"/>
      <c r="M13" s="69"/>
      <c r="N13" s="69"/>
      <c r="O13" s="69"/>
      <c r="P13" s="69"/>
      <c r="Q13" s="69"/>
      <c r="R13" s="69"/>
      <c r="S13" s="69"/>
      <c r="T13" s="69"/>
      <c r="U13" s="69"/>
      <c r="V13" s="57"/>
    </row>
    <row r="14" spans="1:22" s="47" customFormat="1" ht="13.5" customHeight="1" x14ac:dyDescent="0.25">
      <c r="A14" s="54"/>
      <c r="B14" s="69"/>
      <c r="C14" s="69"/>
      <c r="D14" s="69"/>
      <c r="E14" s="69"/>
      <c r="F14" s="69"/>
      <c r="G14" s="69"/>
      <c r="H14" s="69"/>
      <c r="I14" s="69"/>
      <c r="J14" s="69"/>
      <c r="K14" s="69"/>
      <c r="L14" s="69"/>
      <c r="M14" s="69"/>
      <c r="N14" s="69"/>
      <c r="O14" s="69"/>
      <c r="P14" s="69"/>
      <c r="Q14" s="69"/>
      <c r="R14" s="69"/>
      <c r="S14" s="69"/>
      <c r="T14" s="69"/>
      <c r="U14" s="69"/>
      <c r="V14" s="57"/>
    </row>
    <row r="15" spans="1:22" s="47" customFormat="1" ht="13.5" customHeight="1" x14ac:dyDescent="0.25">
      <c r="A15" s="54"/>
      <c r="B15" s="69" t="s">
        <v>146</v>
      </c>
      <c r="C15" s="69"/>
      <c r="D15" s="69"/>
      <c r="E15" s="69"/>
      <c r="F15" s="69"/>
      <c r="G15" s="69"/>
      <c r="H15" s="69"/>
      <c r="I15" s="69"/>
      <c r="J15" s="69"/>
      <c r="K15" s="69"/>
      <c r="L15" s="69"/>
      <c r="M15" s="69"/>
      <c r="N15" s="69"/>
      <c r="O15" s="69"/>
      <c r="P15" s="69"/>
      <c r="Q15" s="69"/>
      <c r="R15" s="69"/>
      <c r="S15" s="69"/>
      <c r="T15" s="69"/>
      <c r="U15" s="69"/>
      <c r="V15" s="57"/>
    </row>
    <row r="16" spans="1:22" s="47" customFormat="1" ht="13.5" customHeight="1" x14ac:dyDescent="0.25">
      <c r="A16" s="59"/>
      <c r="B16" s="75" t="s">
        <v>147</v>
      </c>
      <c r="C16" s="75"/>
      <c r="D16" s="75"/>
      <c r="E16" s="75"/>
      <c r="F16" s="75"/>
      <c r="G16" s="75"/>
      <c r="H16" s="75"/>
      <c r="I16" s="75"/>
      <c r="J16" s="75"/>
      <c r="K16" s="75"/>
      <c r="L16" s="75"/>
      <c r="M16" s="75"/>
      <c r="N16" s="75"/>
      <c r="O16" s="75"/>
      <c r="P16" s="75"/>
      <c r="Q16" s="75"/>
      <c r="R16" s="75"/>
      <c r="S16" s="75"/>
      <c r="T16" s="75"/>
      <c r="U16" s="75"/>
      <c r="V16" s="60"/>
    </row>
    <row r="17" spans="1:43" s="47" customFormat="1" ht="13.5" customHeight="1" x14ac:dyDescent="0.25">
      <c r="A17" s="54"/>
      <c r="B17" s="69" t="s">
        <v>148</v>
      </c>
      <c r="C17" s="69"/>
      <c r="D17" s="69"/>
      <c r="E17" s="69"/>
      <c r="F17" s="69"/>
      <c r="G17" s="69"/>
      <c r="H17" s="69"/>
      <c r="I17" s="69"/>
      <c r="J17" s="69"/>
      <c r="K17" s="69"/>
      <c r="L17" s="69"/>
      <c r="M17" s="69"/>
      <c r="N17" s="69"/>
      <c r="O17" s="69"/>
      <c r="P17" s="69"/>
      <c r="Q17" s="69"/>
      <c r="R17" s="69"/>
      <c r="S17" s="69"/>
      <c r="T17" s="69"/>
      <c r="U17" s="69"/>
      <c r="V17" s="57"/>
    </row>
    <row r="18" spans="1:43" s="47" customFormat="1" ht="13.5" customHeight="1" x14ac:dyDescent="0.25">
      <c r="A18" s="54"/>
      <c r="B18" s="69" t="s">
        <v>149</v>
      </c>
      <c r="C18" s="69"/>
      <c r="D18" s="69"/>
      <c r="E18" s="69"/>
      <c r="F18" s="69"/>
      <c r="G18" s="69"/>
      <c r="H18" s="69"/>
      <c r="I18" s="69"/>
      <c r="J18" s="69"/>
      <c r="K18" s="69"/>
      <c r="L18" s="69"/>
      <c r="M18" s="69"/>
      <c r="N18" s="69"/>
      <c r="O18" s="69"/>
      <c r="P18" s="69"/>
      <c r="Q18" s="69"/>
      <c r="R18" s="69"/>
      <c r="S18" s="69"/>
      <c r="T18" s="69"/>
      <c r="U18" s="69"/>
      <c r="V18" s="57"/>
    </row>
    <row r="19" spans="1:43" s="47" customFormat="1" ht="13.5" customHeight="1" x14ac:dyDescent="0.25">
      <c r="A19" s="54"/>
      <c r="B19" s="69"/>
      <c r="C19" s="69"/>
      <c r="D19" s="69"/>
      <c r="E19" s="69"/>
      <c r="F19" s="69"/>
      <c r="G19" s="69"/>
      <c r="H19" s="69"/>
      <c r="I19" s="69"/>
      <c r="J19" s="69"/>
      <c r="K19" s="69"/>
      <c r="L19" s="69"/>
      <c r="M19" s="69"/>
      <c r="N19" s="69"/>
      <c r="O19" s="69"/>
      <c r="P19" s="69"/>
      <c r="Q19" s="69"/>
      <c r="R19" s="69"/>
      <c r="S19" s="69"/>
      <c r="T19" s="69"/>
      <c r="U19" s="69"/>
      <c r="V19" s="57"/>
    </row>
    <row r="20" spans="1:43" s="47" customFormat="1" ht="13.5" customHeight="1" x14ac:dyDescent="0.25">
      <c r="A20" s="54"/>
      <c r="B20" s="69"/>
      <c r="C20" s="69"/>
      <c r="D20" s="69"/>
      <c r="E20" s="69"/>
      <c r="F20" s="69"/>
      <c r="G20" s="69"/>
      <c r="H20" s="69"/>
      <c r="I20" s="69"/>
      <c r="J20" s="69"/>
      <c r="K20" s="69"/>
      <c r="L20" s="69"/>
      <c r="M20" s="69"/>
      <c r="N20" s="69"/>
      <c r="O20" s="69"/>
      <c r="P20" s="69"/>
      <c r="Q20" s="69"/>
      <c r="R20" s="69"/>
      <c r="S20" s="69"/>
      <c r="T20" s="69"/>
      <c r="U20" s="69"/>
      <c r="V20" s="57"/>
    </row>
    <row r="21" spans="1:43" s="47" customFormat="1" ht="13.5" customHeight="1" x14ac:dyDescent="0.25">
      <c r="A21" s="54"/>
      <c r="B21" s="69" t="s">
        <v>150</v>
      </c>
      <c r="C21" s="69"/>
      <c r="D21" s="69"/>
      <c r="E21" s="69"/>
      <c r="F21" s="69"/>
      <c r="G21" s="69"/>
      <c r="H21" s="69"/>
      <c r="I21" s="69"/>
      <c r="J21" s="69"/>
      <c r="K21" s="69"/>
      <c r="L21" s="69"/>
      <c r="M21" s="69"/>
      <c r="N21" s="69"/>
      <c r="O21" s="69"/>
      <c r="P21" s="69"/>
      <c r="Q21" s="69"/>
      <c r="R21" s="69"/>
      <c r="S21" s="69"/>
      <c r="T21" s="69"/>
      <c r="U21" s="69"/>
      <c r="V21" s="57"/>
    </row>
    <row r="22" spans="1:43" s="47" customFormat="1" ht="13.5" customHeight="1" x14ac:dyDescent="0.25">
      <c r="A22" s="59"/>
      <c r="B22" s="75" t="s">
        <v>151</v>
      </c>
      <c r="C22" s="75"/>
      <c r="D22" s="75"/>
      <c r="E22" s="75"/>
      <c r="F22" s="75"/>
      <c r="G22" s="75"/>
      <c r="H22" s="75"/>
      <c r="I22" s="75"/>
      <c r="J22" s="75"/>
      <c r="K22" s="75"/>
      <c r="L22" s="75"/>
      <c r="M22" s="75"/>
      <c r="N22" s="75"/>
      <c r="O22" s="75"/>
      <c r="P22" s="75"/>
      <c r="Q22" s="75"/>
      <c r="R22" s="75"/>
      <c r="S22" s="75"/>
      <c r="T22" s="75"/>
      <c r="U22" s="75"/>
      <c r="V22" s="60"/>
      <c r="X22" s="61"/>
    </row>
    <row r="23" spans="1:43" s="47" customFormat="1" ht="104.25" customHeight="1" x14ac:dyDescent="0.25">
      <c r="A23" s="54"/>
      <c r="B23" s="76" t="s">
        <v>160</v>
      </c>
      <c r="C23" s="76"/>
      <c r="D23" s="76"/>
      <c r="E23" s="76"/>
      <c r="F23" s="76"/>
      <c r="G23" s="76"/>
      <c r="H23" s="76"/>
      <c r="I23" s="76"/>
      <c r="J23" s="76"/>
      <c r="K23" s="76"/>
      <c r="L23" s="76"/>
      <c r="M23" s="76"/>
      <c r="N23" s="76"/>
      <c r="O23" s="76"/>
      <c r="P23" s="76"/>
      <c r="Q23" s="76"/>
      <c r="R23" s="76"/>
      <c r="S23" s="76"/>
      <c r="T23" s="76"/>
      <c r="U23" s="76"/>
      <c r="V23" s="57"/>
      <c r="X23" s="69"/>
      <c r="Y23" s="69"/>
      <c r="Z23" s="69"/>
      <c r="AA23" s="69"/>
      <c r="AB23" s="69"/>
      <c r="AC23" s="69"/>
      <c r="AD23" s="69"/>
      <c r="AE23" s="69"/>
      <c r="AF23" s="69"/>
      <c r="AG23" s="69"/>
      <c r="AH23" s="69"/>
      <c r="AI23" s="69"/>
      <c r="AJ23" s="69"/>
      <c r="AK23" s="69"/>
      <c r="AL23" s="69"/>
      <c r="AM23" s="69"/>
      <c r="AN23" s="69"/>
      <c r="AO23" s="69"/>
      <c r="AP23" s="69"/>
      <c r="AQ23" s="69"/>
    </row>
    <row r="24" spans="1:43" s="47" customFormat="1" ht="13.5" customHeight="1" x14ac:dyDescent="0.25">
      <c r="A24" s="59"/>
      <c r="B24" s="75" t="s">
        <v>152</v>
      </c>
      <c r="C24" s="75"/>
      <c r="D24" s="75"/>
      <c r="E24" s="75"/>
      <c r="F24" s="75"/>
      <c r="G24" s="75"/>
      <c r="H24" s="75"/>
      <c r="I24" s="75"/>
      <c r="J24" s="75"/>
      <c r="K24" s="75"/>
      <c r="L24" s="75"/>
      <c r="M24" s="75"/>
      <c r="N24" s="75"/>
      <c r="O24" s="75"/>
      <c r="P24" s="75"/>
      <c r="Q24" s="75"/>
      <c r="R24" s="75"/>
      <c r="S24" s="75"/>
      <c r="T24" s="75"/>
      <c r="U24" s="75"/>
      <c r="V24" s="60"/>
    </row>
    <row r="25" spans="1:43" s="47" customFormat="1" ht="13.5" customHeight="1" x14ac:dyDescent="0.25">
      <c r="A25" s="54"/>
      <c r="B25" s="76" t="s">
        <v>153</v>
      </c>
      <c r="C25" s="76"/>
      <c r="D25" s="76"/>
      <c r="E25" s="76"/>
      <c r="F25" s="76"/>
      <c r="G25" s="76"/>
      <c r="H25" s="76"/>
      <c r="I25" s="76"/>
      <c r="J25" s="76"/>
      <c r="K25" s="76"/>
      <c r="L25" s="76"/>
      <c r="M25" s="76"/>
      <c r="N25" s="76"/>
      <c r="O25" s="76"/>
      <c r="P25" s="76"/>
      <c r="Q25" s="76"/>
      <c r="R25" s="76"/>
      <c r="S25" s="76"/>
      <c r="T25" s="76"/>
      <c r="U25" s="76"/>
      <c r="V25" s="57"/>
      <c r="W25" s="62"/>
      <c r="X25" s="62"/>
      <c r="Y25" s="62"/>
      <c r="Z25" s="62"/>
      <c r="AA25" s="62"/>
      <c r="AB25" s="62"/>
      <c r="AC25" s="62"/>
      <c r="AD25" s="62"/>
      <c r="AE25" s="62"/>
      <c r="AF25" s="62"/>
      <c r="AG25" s="62"/>
      <c r="AH25" s="62"/>
      <c r="AI25" s="62"/>
      <c r="AJ25" s="62"/>
      <c r="AK25" s="62"/>
      <c r="AL25" s="62"/>
      <c r="AM25" s="62"/>
      <c r="AN25" s="62"/>
      <c r="AO25" s="62"/>
      <c r="AP25" s="62"/>
    </row>
    <row r="26" spans="1:43" s="47" customFormat="1" ht="18" customHeight="1" x14ac:dyDescent="0.25">
      <c r="A26" s="54"/>
      <c r="B26" s="69"/>
      <c r="C26" s="69"/>
      <c r="D26" s="69"/>
      <c r="E26" s="69"/>
      <c r="F26" s="69"/>
      <c r="G26" s="69"/>
      <c r="H26" s="69"/>
      <c r="I26" s="69"/>
      <c r="J26" s="69"/>
      <c r="K26" s="69"/>
      <c r="L26" s="69"/>
      <c r="M26" s="69"/>
      <c r="N26" s="69"/>
      <c r="O26" s="69"/>
      <c r="P26" s="69"/>
      <c r="Q26" s="69"/>
      <c r="R26" s="69"/>
      <c r="S26" s="69"/>
      <c r="T26" s="69"/>
      <c r="U26" s="69"/>
      <c r="V26" s="57"/>
      <c r="W26" s="58"/>
      <c r="X26" s="58"/>
      <c r="Y26" s="58"/>
      <c r="Z26" s="58"/>
      <c r="AA26" s="58"/>
      <c r="AB26" s="58"/>
      <c r="AC26" s="58"/>
      <c r="AD26" s="58"/>
      <c r="AE26" s="58"/>
      <c r="AF26" s="58"/>
      <c r="AG26" s="58"/>
      <c r="AH26" s="58"/>
      <c r="AI26" s="58"/>
      <c r="AJ26" s="58"/>
      <c r="AK26" s="58"/>
      <c r="AL26" s="58"/>
      <c r="AM26" s="58"/>
      <c r="AN26" s="58"/>
      <c r="AO26" s="58"/>
      <c r="AP26" s="58"/>
    </row>
    <row r="27" spans="1:43" s="47" customFormat="1" ht="13.5" customHeight="1" x14ac:dyDescent="0.25">
      <c r="A27" s="54"/>
      <c r="B27" s="77"/>
      <c r="C27" s="77"/>
      <c r="D27" s="77"/>
      <c r="E27" s="77"/>
      <c r="F27" s="77"/>
      <c r="G27" s="77"/>
      <c r="H27" s="77"/>
      <c r="I27" s="77"/>
      <c r="J27" s="77"/>
      <c r="K27" s="77"/>
      <c r="L27" s="77"/>
      <c r="M27" s="77"/>
      <c r="N27" s="77"/>
      <c r="O27" s="77"/>
      <c r="P27" s="77"/>
      <c r="Q27" s="77"/>
      <c r="R27" s="77"/>
      <c r="S27" s="77"/>
      <c r="T27" s="77"/>
      <c r="U27" s="77"/>
      <c r="V27" s="57"/>
      <c r="W27" s="58"/>
      <c r="X27" s="58"/>
      <c r="Y27" s="58"/>
      <c r="Z27" s="58"/>
      <c r="AA27" s="58"/>
      <c r="AB27" s="58"/>
      <c r="AC27" s="58"/>
      <c r="AD27" s="58"/>
      <c r="AE27" s="58"/>
      <c r="AF27" s="58"/>
      <c r="AG27" s="58"/>
      <c r="AH27" s="58"/>
      <c r="AI27" s="58"/>
      <c r="AJ27" s="58"/>
      <c r="AK27" s="58"/>
      <c r="AL27" s="58"/>
      <c r="AM27" s="58"/>
      <c r="AN27" s="58"/>
      <c r="AO27" s="58"/>
      <c r="AP27" s="58"/>
    </row>
    <row r="28" spans="1:43" s="47" customFormat="1" ht="13.5" customHeight="1" x14ac:dyDescent="0.25">
      <c r="A28" s="52"/>
      <c r="B28" s="72" t="s">
        <v>154</v>
      </c>
      <c r="C28" s="72"/>
      <c r="D28" s="72"/>
      <c r="E28" s="72"/>
      <c r="F28" s="72"/>
      <c r="G28" s="72"/>
      <c r="H28" s="72"/>
      <c r="I28" s="72"/>
      <c r="J28" s="72"/>
      <c r="K28" s="72"/>
      <c r="L28" s="72"/>
      <c r="M28" s="72"/>
      <c r="N28" s="72"/>
      <c r="O28" s="72"/>
      <c r="P28" s="72"/>
      <c r="Q28" s="72"/>
      <c r="R28" s="72"/>
      <c r="S28" s="72"/>
      <c r="T28" s="72"/>
      <c r="U28" s="72"/>
      <c r="V28" s="53"/>
    </row>
    <row r="29" spans="1:43" s="47" customFormat="1" ht="13.5" customHeight="1" x14ac:dyDescent="0.25">
      <c r="A29" s="54"/>
      <c r="B29" s="76" t="s">
        <v>155</v>
      </c>
      <c r="C29" s="76"/>
      <c r="D29" s="76"/>
      <c r="E29" s="76"/>
      <c r="F29" s="76"/>
      <c r="G29" s="76"/>
      <c r="H29" s="76"/>
      <c r="I29" s="76"/>
      <c r="J29" s="76"/>
      <c r="K29" s="76"/>
      <c r="L29" s="76"/>
      <c r="M29" s="76"/>
      <c r="N29" s="76"/>
      <c r="O29" s="76"/>
      <c r="P29" s="76"/>
      <c r="Q29" s="76"/>
      <c r="R29" s="76"/>
      <c r="S29" s="76"/>
      <c r="T29" s="76"/>
      <c r="U29" s="76"/>
      <c r="V29" s="57"/>
    </row>
    <row r="30" spans="1:43" s="47" customFormat="1" ht="13.5" customHeight="1" x14ac:dyDescent="0.25">
      <c r="A30" s="54"/>
      <c r="B30" s="69"/>
      <c r="C30" s="69"/>
      <c r="D30" s="69"/>
      <c r="E30" s="69"/>
      <c r="F30" s="69"/>
      <c r="G30" s="69"/>
      <c r="H30" s="69"/>
      <c r="I30" s="69"/>
      <c r="J30" s="69"/>
      <c r="K30" s="69"/>
      <c r="L30" s="69"/>
      <c r="M30" s="69"/>
      <c r="N30" s="69"/>
      <c r="O30" s="69"/>
      <c r="P30" s="69"/>
      <c r="Q30" s="69"/>
      <c r="R30" s="69"/>
      <c r="S30" s="69"/>
      <c r="T30" s="69"/>
      <c r="U30" s="69"/>
      <c r="V30" s="57"/>
    </row>
    <row r="31" spans="1:43" s="47" customFormat="1" ht="59.25" customHeight="1" x14ac:dyDescent="0.25">
      <c r="A31" s="54"/>
      <c r="B31" s="77"/>
      <c r="C31" s="77"/>
      <c r="D31" s="77"/>
      <c r="E31" s="77"/>
      <c r="F31" s="77"/>
      <c r="G31" s="77"/>
      <c r="H31" s="77"/>
      <c r="I31" s="77"/>
      <c r="J31" s="77"/>
      <c r="K31" s="77"/>
      <c r="L31" s="77"/>
      <c r="M31" s="77"/>
      <c r="N31" s="77"/>
      <c r="O31" s="77"/>
      <c r="P31" s="77"/>
      <c r="Q31" s="77"/>
      <c r="R31" s="77"/>
      <c r="S31" s="77"/>
      <c r="T31" s="77"/>
      <c r="U31" s="77"/>
      <c r="V31" s="57"/>
    </row>
    <row r="32" spans="1:43" s="47" customFormat="1" ht="13.5" customHeight="1" x14ac:dyDescent="0.25">
      <c r="A32" s="59"/>
      <c r="B32" s="75" t="s">
        <v>156</v>
      </c>
      <c r="C32" s="75"/>
      <c r="D32" s="75"/>
      <c r="E32" s="75"/>
      <c r="F32" s="75"/>
      <c r="G32" s="75"/>
      <c r="H32" s="75"/>
      <c r="I32" s="75"/>
      <c r="J32" s="75"/>
      <c r="K32" s="75"/>
      <c r="L32" s="75"/>
      <c r="M32" s="75"/>
      <c r="N32" s="75"/>
      <c r="O32" s="75"/>
      <c r="P32" s="75"/>
      <c r="Q32" s="75"/>
      <c r="R32" s="75"/>
      <c r="S32" s="75"/>
      <c r="T32" s="75"/>
      <c r="U32" s="75"/>
      <c r="V32" s="60"/>
    </row>
    <row r="33" spans="1:22" s="47" customFormat="1" ht="53.25" customHeight="1" x14ac:dyDescent="0.25">
      <c r="A33" s="54"/>
      <c r="B33" s="79" t="s">
        <v>161</v>
      </c>
      <c r="C33" s="79"/>
      <c r="D33" s="79"/>
      <c r="E33" s="79"/>
      <c r="F33" s="79"/>
      <c r="G33" s="79"/>
      <c r="H33" s="79"/>
      <c r="I33" s="79"/>
      <c r="J33" s="79"/>
      <c r="K33" s="79"/>
      <c r="L33" s="79"/>
      <c r="M33" s="79"/>
      <c r="N33" s="79"/>
      <c r="O33" s="79"/>
      <c r="P33" s="79"/>
      <c r="Q33" s="79"/>
      <c r="R33" s="79"/>
      <c r="S33" s="79"/>
      <c r="T33" s="79"/>
      <c r="U33" s="79"/>
      <c r="V33" s="57"/>
    </row>
    <row r="34" spans="1:22" s="47" customFormat="1" ht="13.5" customHeight="1" x14ac:dyDescent="0.25">
      <c r="A34" s="59"/>
      <c r="B34" s="75" t="s">
        <v>157</v>
      </c>
      <c r="C34" s="75"/>
      <c r="D34" s="75"/>
      <c r="E34" s="75"/>
      <c r="F34" s="75"/>
      <c r="G34" s="75"/>
      <c r="H34" s="75"/>
      <c r="I34" s="75"/>
      <c r="J34" s="75"/>
      <c r="K34" s="75"/>
      <c r="L34" s="75"/>
      <c r="M34" s="75"/>
      <c r="N34" s="75"/>
      <c r="O34" s="75"/>
      <c r="P34" s="75"/>
      <c r="Q34" s="75"/>
      <c r="R34" s="75"/>
      <c r="S34" s="75"/>
      <c r="T34" s="75"/>
      <c r="U34" s="75"/>
      <c r="V34" s="60"/>
    </row>
    <row r="35" spans="1:22" s="47" customFormat="1" ht="58.5" customHeight="1" thickBot="1" x14ac:dyDescent="0.3">
      <c r="A35" s="63"/>
      <c r="B35" s="78" t="s">
        <v>170</v>
      </c>
      <c r="C35" s="78"/>
      <c r="D35" s="78"/>
      <c r="E35" s="78"/>
      <c r="F35" s="78"/>
      <c r="G35" s="78"/>
      <c r="H35" s="78"/>
      <c r="I35" s="78"/>
      <c r="J35" s="78"/>
      <c r="K35" s="78"/>
      <c r="L35" s="78"/>
      <c r="M35" s="78"/>
      <c r="N35" s="78"/>
      <c r="O35" s="78"/>
      <c r="P35" s="78"/>
      <c r="Q35" s="78"/>
      <c r="R35" s="78"/>
      <c r="S35" s="78"/>
      <c r="T35" s="78"/>
      <c r="U35" s="78"/>
      <c r="V35" s="64"/>
    </row>
    <row r="36" spans="1:22" s="47" customFormat="1" ht="13.5" customHeight="1" x14ac:dyDescent="0.25"/>
    <row r="37" spans="1:22" s="47" customFormat="1" ht="13.5" customHeight="1" x14ac:dyDescent="0.25"/>
  </sheetData>
  <sheetProtection sheet="1" objects="1" scenarios="1"/>
  <mergeCells count="19">
    <mergeCell ref="B34:U34"/>
    <mergeCell ref="B35:U35"/>
    <mergeCell ref="B28:U28"/>
    <mergeCell ref="B29:U31"/>
    <mergeCell ref="B32:U32"/>
    <mergeCell ref="B33:U33"/>
    <mergeCell ref="B24:U24"/>
    <mergeCell ref="B25:U27"/>
    <mergeCell ref="B18:U20"/>
    <mergeCell ref="B21:U21"/>
    <mergeCell ref="B22:U22"/>
    <mergeCell ref="B23:U23"/>
    <mergeCell ref="X23:AQ23"/>
    <mergeCell ref="B2:U5"/>
    <mergeCell ref="B10:U11"/>
    <mergeCell ref="B13:U14"/>
    <mergeCell ref="B15:U15"/>
    <mergeCell ref="B16:U16"/>
    <mergeCell ref="B17:U17"/>
  </mergeCells>
  <printOptions horizontalCentered="1"/>
  <pageMargins left="0.4" right="0.4" top="1" bottom="0.4" header="0.4" footer="0.25"/>
  <pageSetup scale="98" fitToWidth="0" fitToHeight="0" orientation="portrait" blackAndWhite="1" r:id="rId1"/>
  <headerFooter differentFirst="1" scaleWithDoc="0">
    <firstHeader>&amp;L&amp;G&amp;C&amp;"Trebuchet MS,Regular"&amp;16Instructions for
2019 SSTS Design Forms&amp;R&amp;G</first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FCA31-D8F3-40B2-B3D3-89022D06D831}">
  <sheetPr>
    <tabColor theme="9"/>
    <pageSetUpPr fitToPage="1"/>
  </sheetPr>
  <dimension ref="A1:AB64"/>
  <sheetViews>
    <sheetView tabSelected="1" zoomScaleNormal="100" workbookViewId="0">
      <selection activeCell="G4" sqref="G4:N4"/>
    </sheetView>
  </sheetViews>
  <sheetFormatPr defaultRowHeight="15" x14ac:dyDescent="0.25"/>
  <cols>
    <col min="1" max="1" width="2.85546875" customWidth="1"/>
    <col min="2" max="52" width="3.7109375" customWidth="1"/>
  </cols>
  <sheetData>
    <row r="1" spans="1:28" x14ac:dyDescent="0.25">
      <c r="A1" s="3"/>
      <c r="B1" s="4"/>
      <c r="C1" s="4"/>
      <c r="D1" s="4"/>
      <c r="E1" s="4"/>
      <c r="F1" s="4"/>
      <c r="G1" s="4"/>
      <c r="H1" s="4"/>
      <c r="I1" s="4"/>
      <c r="J1" s="4"/>
      <c r="K1" s="4"/>
      <c r="L1" s="4"/>
      <c r="M1" s="4"/>
      <c r="N1" s="4"/>
      <c r="O1" s="4"/>
      <c r="P1" s="4"/>
      <c r="Q1" s="4"/>
      <c r="R1" s="4"/>
      <c r="S1" s="4"/>
      <c r="T1" s="4"/>
      <c r="U1" s="4"/>
      <c r="V1" s="4"/>
      <c r="W1" s="4"/>
      <c r="X1" s="4" t="str">
        <f>'Pull Down Menu'!A2</f>
        <v>v 4.5.2024</v>
      </c>
      <c r="Y1" s="4"/>
      <c r="Z1" s="4"/>
      <c r="AA1" s="4"/>
      <c r="AB1" s="5"/>
    </row>
    <row r="2" spans="1:28" ht="32.25" thickBot="1" x14ac:dyDescent="0.55000000000000004">
      <c r="A2" s="13"/>
      <c r="B2" s="2"/>
      <c r="C2" s="2"/>
      <c r="D2" s="2"/>
      <c r="E2" s="2"/>
      <c r="F2" s="2"/>
      <c r="G2" s="89" t="s">
        <v>0</v>
      </c>
      <c r="H2" s="89"/>
      <c r="I2" s="89"/>
      <c r="J2" s="89"/>
      <c r="K2" s="89"/>
      <c r="L2" s="89"/>
      <c r="M2" s="89"/>
      <c r="N2" s="89"/>
      <c r="O2" s="89"/>
      <c r="P2" s="89"/>
      <c r="Q2" s="89"/>
      <c r="R2" s="89"/>
      <c r="S2" s="89"/>
      <c r="T2" s="89"/>
      <c r="U2" s="89"/>
      <c r="V2" s="89"/>
      <c r="W2" s="89"/>
      <c r="X2" s="89"/>
      <c r="Y2" s="89"/>
      <c r="Z2" s="89"/>
      <c r="AA2" s="89"/>
      <c r="AB2" s="14"/>
    </row>
    <row r="3" spans="1:28" ht="5.25" customHeight="1" thickTop="1" x14ac:dyDescent="0.25">
      <c r="A3" s="6"/>
      <c r="AB3" s="7"/>
    </row>
    <row r="4" spans="1:28" x14ac:dyDescent="0.25">
      <c r="A4" s="6"/>
      <c r="B4" s="84" t="s">
        <v>4</v>
      </c>
      <c r="C4" s="84"/>
      <c r="D4" s="84"/>
      <c r="E4" s="84"/>
      <c r="F4" s="85"/>
      <c r="G4" s="92"/>
      <c r="H4" s="92"/>
      <c r="I4" s="92"/>
      <c r="J4" s="92"/>
      <c r="K4" s="92"/>
      <c r="L4" s="92"/>
      <c r="M4" s="92"/>
      <c r="N4" s="92"/>
      <c r="Q4" s="95" t="s">
        <v>3</v>
      </c>
      <c r="R4" s="95"/>
      <c r="S4" s="95"/>
      <c r="T4" s="95"/>
      <c r="U4" s="92"/>
      <c r="V4" s="92"/>
      <c r="W4" s="92"/>
      <c r="X4" s="92"/>
      <c r="Y4" s="92"/>
      <c r="AB4" s="7"/>
    </row>
    <row r="5" spans="1:28" ht="5.0999999999999996" customHeight="1" x14ac:dyDescent="0.25">
      <c r="A5" s="6"/>
      <c r="AB5" s="7"/>
    </row>
    <row r="6" spans="1:28" x14ac:dyDescent="0.25">
      <c r="A6" s="6"/>
      <c r="B6" s="84" t="s">
        <v>24</v>
      </c>
      <c r="C6" s="84"/>
      <c r="D6" s="85"/>
      <c r="E6" s="96"/>
      <c r="F6" s="97"/>
      <c r="G6" s="97"/>
      <c r="H6" s="97"/>
      <c r="I6" s="97"/>
      <c r="J6" s="97"/>
      <c r="K6" s="97"/>
      <c r="L6" s="98"/>
      <c r="N6" t="s">
        <v>67</v>
      </c>
      <c r="U6" s="88"/>
      <c r="V6" s="88"/>
      <c r="W6" s="88"/>
      <c r="AB6" s="7"/>
    </row>
    <row r="7" spans="1:28" ht="5.0999999999999996" customHeight="1" x14ac:dyDescent="0.25">
      <c r="A7" s="6"/>
      <c r="AB7" s="7"/>
    </row>
    <row r="8" spans="1:28" x14ac:dyDescent="0.25">
      <c r="A8" s="16" t="s">
        <v>15</v>
      </c>
      <c r="B8" s="84" t="s">
        <v>5</v>
      </c>
      <c r="C8" s="84"/>
      <c r="D8" s="84"/>
      <c r="E8" s="84"/>
      <c r="F8" s="84"/>
      <c r="G8" s="84"/>
      <c r="H8" s="84"/>
      <c r="I8" s="84"/>
      <c r="J8" s="84"/>
      <c r="AB8" s="7"/>
    </row>
    <row r="9" spans="1:28" ht="5.0999999999999996" customHeight="1" x14ac:dyDescent="0.25">
      <c r="A9" s="6"/>
      <c r="AB9" s="7"/>
    </row>
    <row r="10" spans="1:28" x14ac:dyDescent="0.25">
      <c r="A10" s="6"/>
      <c r="B10" t="s">
        <v>13</v>
      </c>
      <c r="F10" s="92"/>
      <c r="G10" s="92"/>
      <c r="H10" s="92"/>
      <c r="I10" s="92"/>
      <c r="J10" t="s">
        <v>14</v>
      </c>
      <c r="O10" s="92"/>
      <c r="P10" s="92"/>
      <c r="Q10" s="92"/>
      <c r="R10" s="92"/>
      <c r="T10" t="s">
        <v>2</v>
      </c>
      <c r="X10" s="88"/>
      <c r="Y10" s="88"/>
      <c r="Z10" s="88"/>
      <c r="AB10" s="7"/>
    </row>
    <row r="11" spans="1:28" ht="5.0999999999999996" customHeight="1" x14ac:dyDescent="0.25">
      <c r="A11" s="6"/>
      <c r="AB11" s="7"/>
    </row>
    <row r="12" spans="1:28" x14ac:dyDescent="0.25">
      <c r="A12" s="6"/>
      <c r="B12" t="s">
        <v>66</v>
      </c>
      <c r="G12" s="92"/>
      <c r="H12" s="92"/>
      <c r="I12" s="92"/>
      <c r="J12" s="92"/>
      <c r="K12" s="92"/>
      <c r="L12" s="92"/>
      <c r="N12" s="83" t="s">
        <v>74</v>
      </c>
      <c r="O12" s="83"/>
      <c r="P12" s="83"/>
      <c r="Q12" s="83"/>
      <c r="R12" s="83"/>
      <c r="S12" s="83"/>
      <c r="T12" s="83"/>
      <c r="U12" s="83"/>
      <c r="V12" s="83"/>
      <c r="W12" s="83"/>
      <c r="X12" s="92"/>
      <c r="Y12" s="92"/>
      <c r="AB12" s="7"/>
    </row>
    <row r="13" spans="1:28" ht="5.0999999999999996" customHeight="1" x14ac:dyDescent="0.25">
      <c r="A13" s="6"/>
      <c r="AB13" s="7"/>
    </row>
    <row r="14" spans="1:28" x14ac:dyDescent="0.25">
      <c r="A14" s="16" t="s">
        <v>16</v>
      </c>
      <c r="B14" s="84" t="s">
        <v>17</v>
      </c>
      <c r="C14" s="84"/>
      <c r="D14" s="84"/>
      <c r="E14" s="84"/>
      <c r="F14" s="84"/>
      <c r="G14" s="84"/>
      <c r="H14" s="84"/>
      <c r="AB14" s="7"/>
    </row>
    <row r="15" spans="1:28" x14ac:dyDescent="0.25">
      <c r="A15" s="6"/>
      <c r="C15" t="s">
        <v>8</v>
      </c>
      <c r="D15" t="s">
        <v>98</v>
      </c>
      <c r="U15" s="92"/>
      <c r="V15" s="92"/>
      <c r="W15" s="92"/>
      <c r="X15" t="s">
        <v>38</v>
      </c>
      <c r="AB15" s="7"/>
    </row>
    <row r="16" spans="1:28" ht="5.0999999999999996" customHeight="1" x14ac:dyDescent="0.25">
      <c r="A16" s="6"/>
      <c r="AB16" s="7"/>
    </row>
    <row r="17" spans="1:28" x14ac:dyDescent="0.25">
      <c r="A17" s="6"/>
      <c r="C17" t="s">
        <v>9</v>
      </c>
      <c r="D17" t="s">
        <v>75</v>
      </c>
      <c r="U17" s="92"/>
      <c r="V17" s="92"/>
      <c r="W17" s="92"/>
      <c r="X17" t="s">
        <v>38</v>
      </c>
      <c r="AB17" s="7"/>
    </row>
    <row r="18" spans="1:28" ht="15" customHeight="1" x14ac:dyDescent="0.25">
      <c r="A18" s="6"/>
      <c r="D18" s="83" t="s">
        <v>76</v>
      </c>
      <c r="E18" s="83"/>
      <c r="F18" s="83"/>
      <c r="G18" s="83"/>
      <c r="H18" s="83"/>
      <c r="I18" s="83"/>
      <c r="J18" s="83"/>
      <c r="K18" s="83"/>
      <c r="L18" s="83"/>
      <c r="M18" s="83"/>
      <c r="N18" s="83"/>
      <c r="O18" s="83"/>
      <c r="P18" s="83"/>
      <c r="Q18" s="83"/>
      <c r="R18" s="83"/>
      <c r="S18" s="83"/>
      <c r="T18" s="83"/>
      <c r="U18" s="83"/>
      <c r="V18" s="83"/>
      <c r="W18" s="83"/>
      <c r="AB18" s="7"/>
    </row>
    <row r="19" spans="1:28" ht="5.0999999999999996" customHeight="1" x14ac:dyDescent="0.25">
      <c r="A19" s="6"/>
      <c r="AB19" s="7"/>
    </row>
    <row r="20" spans="1:28" x14ac:dyDescent="0.25">
      <c r="A20" s="6"/>
      <c r="C20" t="s">
        <v>10</v>
      </c>
      <c r="D20" t="s">
        <v>99</v>
      </c>
      <c r="U20" s="92"/>
      <c r="V20" s="92"/>
      <c r="W20" s="92"/>
      <c r="X20" t="s">
        <v>38</v>
      </c>
      <c r="AB20" s="7"/>
    </row>
    <row r="21" spans="1:28" ht="5.0999999999999996" customHeight="1" x14ac:dyDescent="0.25">
      <c r="A21" s="6"/>
      <c r="AB21" s="7"/>
    </row>
    <row r="22" spans="1:28" x14ac:dyDescent="0.25">
      <c r="A22" s="6"/>
      <c r="C22" t="s">
        <v>11</v>
      </c>
      <c r="D22" t="s">
        <v>19</v>
      </c>
      <c r="U22" s="92"/>
      <c r="V22" s="92"/>
      <c r="W22" s="92"/>
      <c r="X22" t="s">
        <v>38</v>
      </c>
      <c r="AB22" s="7"/>
    </row>
    <row r="23" spans="1:28" ht="5.0999999999999996" customHeight="1" x14ac:dyDescent="0.25">
      <c r="A23" s="6"/>
      <c r="AB23" s="7"/>
    </row>
    <row r="24" spans="1:28" x14ac:dyDescent="0.25">
      <c r="A24" s="16" t="s">
        <v>18</v>
      </c>
      <c r="B24" s="84" t="s">
        <v>97</v>
      </c>
      <c r="C24" s="84"/>
      <c r="D24" s="84"/>
      <c r="E24" s="84"/>
      <c r="F24" s="84"/>
      <c r="G24" s="84"/>
      <c r="H24" s="84"/>
      <c r="I24" s="84"/>
      <c r="J24" s="84"/>
      <c r="K24" s="84"/>
      <c r="AB24" s="7"/>
    </row>
    <row r="25" spans="1:28" ht="5.0999999999999996" customHeight="1" x14ac:dyDescent="0.25">
      <c r="A25" s="9"/>
      <c r="AB25" s="7"/>
    </row>
    <row r="26" spans="1:28" x14ac:dyDescent="0.25">
      <c r="A26" s="6"/>
      <c r="C26" t="s">
        <v>8</v>
      </c>
      <c r="D26" t="s">
        <v>118</v>
      </c>
      <c r="U26" s="91" t="str">
        <f>O28</f>
        <v xml:space="preserve"> </v>
      </c>
      <c r="V26" s="91"/>
      <c r="W26" s="91"/>
      <c r="X26" t="s">
        <v>23</v>
      </c>
      <c r="AB26" s="7"/>
    </row>
    <row r="27" spans="1:28" x14ac:dyDescent="0.25">
      <c r="A27" s="6"/>
      <c r="D27" t="s">
        <v>20</v>
      </c>
      <c r="AB27" s="7"/>
    </row>
    <row r="28" spans="1:28" x14ac:dyDescent="0.25">
      <c r="A28" s="6"/>
      <c r="D28" s="92"/>
      <c r="E28" s="92"/>
      <c r="F28" s="92"/>
      <c r="G28" s="86" t="s">
        <v>21</v>
      </c>
      <c r="H28" s="87"/>
      <c r="I28" s="92"/>
      <c r="J28" s="92"/>
      <c r="K28" s="92"/>
      <c r="L28" s="86" t="s">
        <v>22</v>
      </c>
      <c r="M28" s="83"/>
      <c r="N28" s="87"/>
      <c r="O28" s="91" t="str">
        <f>IF(ISBLANK(D28)," ",D28/I28)</f>
        <v xml:space="preserve"> </v>
      </c>
      <c r="P28" s="91"/>
      <c r="Q28" s="91"/>
      <c r="R28" t="s">
        <v>23</v>
      </c>
      <c r="AB28" s="7"/>
    </row>
    <row r="29" spans="1:28" ht="5.0999999999999996" customHeight="1" x14ac:dyDescent="0.25">
      <c r="A29" s="6"/>
      <c r="AB29" s="7"/>
    </row>
    <row r="30" spans="1:28" x14ac:dyDescent="0.25">
      <c r="A30" s="6"/>
      <c r="C30" t="s">
        <v>9</v>
      </c>
      <c r="D30" t="s">
        <v>101</v>
      </c>
      <c r="U30" s="92"/>
      <c r="V30" s="92"/>
      <c r="W30" s="92"/>
      <c r="X30" t="s">
        <v>39</v>
      </c>
      <c r="AB30" s="7"/>
    </row>
    <row r="31" spans="1:28" ht="5.0999999999999996" customHeight="1" x14ac:dyDescent="0.25">
      <c r="A31" s="6"/>
      <c r="AB31" s="7"/>
    </row>
    <row r="32" spans="1:28" x14ac:dyDescent="0.25">
      <c r="A32" s="6"/>
      <c r="C32" t="s">
        <v>10</v>
      </c>
      <c r="D32" t="s">
        <v>100</v>
      </c>
      <c r="U32" s="92"/>
      <c r="V32" s="92"/>
      <c r="W32" s="92"/>
      <c r="X32" t="s">
        <v>40</v>
      </c>
      <c r="AB32" s="7"/>
    </row>
    <row r="33" spans="1:28" x14ac:dyDescent="0.25">
      <c r="A33" s="6"/>
      <c r="D33" t="s">
        <v>48</v>
      </c>
      <c r="V33" t="s">
        <v>171</v>
      </c>
      <c r="AB33" s="7"/>
    </row>
    <row r="34" spans="1:28" x14ac:dyDescent="0.25">
      <c r="A34" s="6"/>
      <c r="D34" s="92"/>
      <c r="E34" s="92"/>
      <c r="F34" s="92"/>
      <c r="G34" s="86" t="s">
        <v>25</v>
      </c>
      <c r="H34" s="87"/>
      <c r="I34" s="92"/>
      <c r="J34" s="92"/>
      <c r="K34" s="92"/>
      <c r="L34" s="86" t="s">
        <v>26</v>
      </c>
      <c r="M34" s="83"/>
      <c r="N34" s="83"/>
      <c r="O34" s="83"/>
      <c r="P34" s="83"/>
      <c r="U34" s="93" t="str">
        <f>IF(ISBLANK(D34)," ",(D34*I34/43560))</f>
        <v xml:space="preserve"> </v>
      </c>
      <c r="V34" s="93"/>
      <c r="W34" s="93"/>
      <c r="X34" t="s">
        <v>172</v>
      </c>
      <c r="AB34" s="7"/>
    </row>
    <row r="35" spans="1:28" ht="5.0999999999999996" customHeight="1" x14ac:dyDescent="0.25">
      <c r="A35" s="6"/>
      <c r="AB35" s="7"/>
    </row>
    <row r="36" spans="1:28" x14ac:dyDescent="0.25">
      <c r="A36" s="16" t="s">
        <v>27</v>
      </c>
      <c r="B36" s="84" t="s">
        <v>28</v>
      </c>
      <c r="C36" s="84"/>
      <c r="D36" s="84"/>
      <c r="E36" s="84"/>
      <c r="F36" s="84"/>
      <c r="G36" s="84"/>
      <c r="H36" s="84"/>
      <c r="I36" s="84"/>
      <c r="J36" s="84"/>
      <c r="K36" s="84"/>
      <c r="L36" s="84"/>
      <c r="AB36" s="7"/>
    </row>
    <row r="37" spans="1:28" ht="5.0999999999999996" customHeight="1" x14ac:dyDescent="0.25">
      <c r="A37" s="6"/>
      <c r="AB37" s="7"/>
    </row>
    <row r="38" spans="1:28" x14ac:dyDescent="0.25">
      <c r="A38" s="6"/>
      <c r="C38" t="s">
        <v>8</v>
      </c>
      <c r="D38" t="s">
        <v>29</v>
      </c>
      <c r="AB38" s="7"/>
    </row>
    <row r="39" spans="1:28" ht="5.0999999999999996" customHeight="1" x14ac:dyDescent="0.25">
      <c r="A39" s="6"/>
      <c r="AB39" s="7"/>
    </row>
    <row r="40" spans="1:28" x14ac:dyDescent="0.25">
      <c r="A40" s="6"/>
      <c r="C40" s="91" t="str">
        <f>IF(ISBLANK(U15)," ",(U15))</f>
        <v xml:space="preserve"> </v>
      </c>
      <c r="D40" s="91"/>
      <c r="E40" s="91"/>
      <c r="F40" s="80" t="s">
        <v>30</v>
      </c>
      <c r="G40" s="81"/>
      <c r="H40" s="91" t="str">
        <f>IF(ISBLANK(U17)," ",(U17))</f>
        <v xml:space="preserve"> </v>
      </c>
      <c r="I40" s="91"/>
      <c r="J40" s="91"/>
      <c r="K40" s="80" t="s">
        <v>31</v>
      </c>
      <c r="L40" s="81"/>
      <c r="M40" s="91" t="str">
        <f>IF(ISBLANK(U20)," ",(U20))</f>
        <v xml:space="preserve"> </v>
      </c>
      <c r="N40" s="91"/>
      <c r="O40" s="91"/>
      <c r="P40" s="80" t="s">
        <v>32</v>
      </c>
      <c r="Q40" s="81"/>
      <c r="R40" s="91" t="str">
        <f>IF(ISBLANK(U22)," ",(U22))</f>
        <v xml:space="preserve"> </v>
      </c>
      <c r="S40" s="91"/>
      <c r="T40" s="91"/>
      <c r="U40" s="80" t="s">
        <v>33</v>
      </c>
      <c r="V40" s="81"/>
      <c r="W40" s="91" t="str">
        <f>IF(ISBLANK(U15)," ",(C40-H40-M40-R40))</f>
        <v xml:space="preserve"> </v>
      </c>
      <c r="X40" s="91"/>
      <c r="Y40" s="91"/>
      <c r="Z40" t="s">
        <v>41</v>
      </c>
      <c r="AB40" s="7"/>
    </row>
    <row r="41" spans="1:28" ht="5.0999999999999996" customHeight="1" x14ac:dyDescent="0.25">
      <c r="A41" s="6"/>
      <c r="AB41" s="7"/>
    </row>
    <row r="42" spans="1:28" x14ac:dyDescent="0.25">
      <c r="A42" s="6"/>
      <c r="C42" t="s">
        <v>9</v>
      </c>
      <c r="D42" t="s">
        <v>34</v>
      </c>
      <c r="AB42" s="7"/>
    </row>
    <row r="43" spans="1:28" ht="5.0999999999999996" customHeight="1" x14ac:dyDescent="0.25">
      <c r="A43" s="6"/>
      <c r="AB43" s="7"/>
    </row>
    <row r="44" spans="1:28" x14ac:dyDescent="0.25">
      <c r="A44" s="6"/>
      <c r="D44" s="91" t="str">
        <f>W40</f>
        <v xml:space="preserve"> </v>
      </c>
      <c r="E44" s="91"/>
      <c r="F44" s="91"/>
      <c r="G44" s="86" t="s">
        <v>35</v>
      </c>
      <c r="H44" s="83"/>
      <c r="I44" s="83"/>
      <c r="J44" s="83"/>
      <c r="U44" s="90" t="str">
        <f>IF(ISBLANK(U15)," ",(D44)/0.0026)</f>
        <v xml:space="preserve"> </v>
      </c>
      <c r="V44" s="90"/>
      <c r="W44" s="90"/>
      <c r="X44" t="s">
        <v>60</v>
      </c>
      <c r="AB44" s="7"/>
    </row>
    <row r="45" spans="1:28" ht="5.0999999999999996" customHeight="1" x14ac:dyDescent="0.25">
      <c r="A45" s="6"/>
      <c r="AB45" s="7"/>
    </row>
    <row r="46" spans="1:28" x14ac:dyDescent="0.25">
      <c r="A46" s="6"/>
      <c r="C46" t="s">
        <v>10</v>
      </c>
      <c r="D46" t="s">
        <v>36</v>
      </c>
      <c r="AB46" s="7"/>
    </row>
    <row r="47" spans="1:28" x14ac:dyDescent="0.25">
      <c r="A47" s="6"/>
      <c r="D47" s="90" t="str">
        <f>U44</f>
        <v xml:space="preserve"> </v>
      </c>
      <c r="E47" s="90"/>
      <c r="F47" s="90"/>
      <c r="G47" s="86" t="s">
        <v>37</v>
      </c>
      <c r="H47" s="83"/>
      <c r="I47" s="83"/>
      <c r="J47" s="83"/>
      <c r="K47" s="83"/>
      <c r="L47" s="83"/>
      <c r="M47" s="83"/>
      <c r="N47" s="83"/>
      <c r="U47" s="90" t="str">
        <f>IF(ISBLANK(U15)," ",ROUNDUP((D47/10000),0))</f>
        <v xml:space="preserve"> </v>
      </c>
      <c r="V47" s="90"/>
      <c r="W47" s="90"/>
      <c r="X47" t="s">
        <v>69</v>
      </c>
      <c r="AB47" s="7"/>
    </row>
    <row r="48" spans="1:28" ht="5.0999999999999996" customHeight="1" x14ac:dyDescent="0.25">
      <c r="A48" s="6"/>
      <c r="AB48" s="7"/>
    </row>
    <row r="49" spans="1:28" x14ac:dyDescent="0.25">
      <c r="A49" s="6"/>
      <c r="C49" t="s">
        <v>11</v>
      </c>
      <c r="D49" t="s">
        <v>42</v>
      </c>
      <c r="AB49" s="7"/>
    </row>
    <row r="50" spans="1:28" x14ac:dyDescent="0.25">
      <c r="A50" s="6"/>
      <c r="D50" s="90" t="str">
        <f>U44</f>
        <v xml:space="preserve"> </v>
      </c>
      <c r="E50" s="90"/>
      <c r="F50" s="90"/>
      <c r="G50" s="8" t="s">
        <v>45</v>
      </c>
      <c r="H50" s="8"/>
      <c r="I50" s="8"/>
      <c r="J50" s="8"/>
      <c r="K50" s="8"/>
      <c r="L50" s="8"/>
      <c r="M50" s="91" t="str">
        <f>U47</f>
        <v xml:space="preserve"> </v>
      </c>
      <c r="N50" s="91"/>
      <c r="O50" s="91"/>
      <c r="P50" s="80" t="s">
        <v>46</v>
      </c>
      <c r="Q50" s="82"/>
      <c r="R50" s="82"/>
      <c r="U50" s="90" t="str">
        <f>IF(ISBLANK(U15)," ",(D50/M50))</f>
        <v xml:space="preserve"> </v>
      </c>
      <c r="V50" s="90"/>
      <c r="W50" s="90"/>
      <c r="X50" t="s">
        <v>47</v>
      </c>
      <c r="AB50" s="7"/>
    </row>
    <row r="51" spans="1:28" ht="5.0999999999999996" customHeight="1" x14ac:dyDescent="0.25">
      <c r="A51" s="6"/>
      <c r="AB51" s="7"/>
    </row>
    <row r="52" spans="1:28" x14ac:dyDescent="0.25">
      <c r="A52" s="6"/>
      <c r="C52" t="s">
        <v>12</v>
      </c>
      <c r="D52" t="s">
        <v>70</v>
      </c>
      <c r="U52" s="93" t="str">
        <f>IF(ISBLANK(U15)," ",(495*F53)/L53/Q53)</f>
        <v xml:space="preserve"> </v>
      </c>
      <c r="V52" s="93"/>
      <c r="W52" s="93"/>
      <c r="X52" t="s">
        <v>51</v>
      </c>
      <c r="AB52" s="7"/>
    </row>
    <row r="53" spans="1:28" x14ac:dyDescent="0.25">
      <c r="A53" s="6"/>
      <c r="D53" s="82" t="s">
        <v>50</v>
      </c>
      <c r="E53" s="81"/>
      <c r="F53" s="91" t="str">
        <f>U26</f>
        <v xml:space="preserve"> </v>
      </c>
      <c r="G53" s="91"/>
      <c r="H53" s="91"/>
      <c r="I53" s="80" t="s">
        <v>49</v>
      </c>
      <c r="J53" s="82"/>
      <c r="K53" s="81"/>
      <c r="L53" s="91" t="str">
        <f>IF(ISBLANK(U30)," ",(U30))</f>
        <v xml:space="preserve"> </v>
      </c>
      <c r="M53" s="91"/>
      <c r="N53" s="91"/>
      <c r="O53" s="80" t="s">
        <v>55</v>
      </c>
      <c r="P53" s="81"/>
      <c r="Q53" s="90" t="str">
        <f>U50</f>
        <v xml:space="preserve"> </v>
      </c>
      <c r="R53" s="90"/>
      <c r="S53" s="90"/>
      <c r="T53" s="80" t="s">
        <v>56</v>
      </c>
      <c r="U53" s="82"/>
      <c r="V53" s="82"/>
      <c r="W53" s="82"/>
      <c r="X53" s="82"/>
      <c r="Y53" s="82"/>
      <c r="AB53" s="7"/>
    </row>
    <row r="54" spans="1:28" ht="5.0999999999999996" customHeight="1" x14ac:dyDescent="0.25">
      <c r="A54" s="6"/>
      <c r="AB54" s="7"/>
    </row>
    <row r="55" spans="1:28" x14ac:dyDescent="0.25">
      <c r="A55" s="6"/>
      <c r="C55" t="s">
        <v>52</v>
      </c>
      <c r="D55" t="s">
        <v>43</v>
      </c>
      <c r="U55" s="94" t="str">
        <f>IF(ISBLANK(U15)," ",(D56*J56*O56*0.002))</f>
        <v xml:space="preserve"> </v>
      </c>
      <c r="V55" s="94"/>
      <c r="W55" s="94"/>
      <c r="X55" t="s">
        <v>57</v>
      </c>
      <c r="AB55" s="7"/>
    </row>
    <row r="56" spans="1:28" x14ac:dyDescent="0.25">
      <c r="A56" s="6"/>
      <c r="D56" s="93" t="str">
        <f>U52</f>
        <v xml:space="preserve"> </v>
      </c>
      <c r="E56" s="93"/>
      <c r="F56" s="93"/>
      <c r="G56" s="86" t="s">
        <v>53</v>
      </c>
      <c r="H56" s="83"/>
      <c r="I56" s="87"/>
      <c r="J56" s="91" t="str">
        <f>IF(ISBLANK(U30)," ",(U30))</f>
        <v xml:space="preserve"> </v>
      </c>
      <c r="K56" s="91"/>
      <c r="L56" s="91"/>
      <c r="M56" s="86" t="s">
        <v>54</v>
      </c>
      <c r="N56" s="87"/>
      <c r="O56" s="91" t="str">
        <f>IF(ISBLANK(I28)," ",(I28))</f>
        <v xml:space="preserve"> </v>
      </c>
      <c r="P56" s="91"/>
      <c r="Q56" s="86" t="s">
        <v>72</v>
      </c>
      <c r="R56" s="83"/>
      <c r="S56" s="83"/>
      <c r="T56" s="83"/>
      <c r="U56" s="83"/>
      <c r="V56" s="83"/>
      <c r="W56" s="83"/>
      <c r="X56" s="83"/>
      <c r="Y56" s="83"/>
      <c r="AB56" s="7"/>
    </row>
    <row r="57" spans="1:28" ht="5.0999999999999996" customHeight="1" x14ac:dyDescent="0.25">
      <c r="A57" s="6"/>
      <c r="D57" s="1"/>
      <c r="E57" s="1"/>
      <c r="F57" s="1"/>
      <c r="J57" s="1"/>
      <c r="K57" s="1"/>
      <c r="L57" s="1"/>
      <c r="O57" s="1"/>
      <c r="P57" s="1"/>
      <c r="AB57" s="7"/>
    </row>
    <row r="58" spans="1:28" x14ac:dyDescent="0.25">
      <c r="A58" s="6"/>
      <c r="C58" t="s">
        <v>58</v>
      </c>
      <c r="D58" t="s">
        <v>44</v>
      </c>
      <c r="U58" s="90" t="str">
        <f>IF(ISBLANK(U15)," ",(D59*K59))</f>
        <v xml:space="preserve"> </v>
      </c>
      <c r="V58" s="90"/>
      <c r="W58" s="90"/>
      <c r="X58" t="s">
        <v>62</v>
      </c>
      <c r="AB58" s="7"/>
    </row>
    <row r="59" spans="1:28" x14ac:dyDescent="0.25">
      <c r="A59" s="6"/>
      <c r="D59" s="93" t="str">
        <f>IF(ISBLANK(U15)," ",MAX(U32,U34))</f>
        <v xml:space="preserve"> </v>
      </c>
      <c r="E59" s="93"/>
      <c r="F59" s="93"/>
      <c r="G59" s="80" t="s">
        <v>59</v>
      </c>
      <c r="H59" s="82"/>
      <c r="I59" s="82"/>
      <c r="J59" s="81"/>
      <c r="K59" s="90" t="str">
        <f>U44</f>
        <v xml:space="preserve"> </v>
      </c>
      <c r="L59" s="90"/>
      <c r="M59" s="90"/>
      <c r="N59" s="80" t="s">
        <v>61</v>
      </c>
      <c r="O59" s="82"/>
      <c r="P59" s="82"/>
      <c r="Q59" s="82"/>
      <c r="AB59" s="7"/>
    </row>
    <row r="60" spans="1:28" ht="5.0999999999999996" customHeight="1" x14ac:dyDescent="0.25">
      <c r="A60" s="6"/>
      <c r="AB60" s="7"/>
    </row>
    <row r="61" spans="1:28" x14ac:dyDescent="0.25">
      <c r="A61" s="6"/>
      <c r="C61" t="s">
        <v>63</v>
      </c>
      <c r="D61" t="s">
        <v>65</v>
      </c>
      <c r="AB61" s="7"/>
    </row>
    <row r="62" spans="1:28" x14ac:dyDescent="0.25">
      <c r="A62" s="6"/>
      <c r="D62" s="90" t="str">
        <f>U58</f>
        <v xml:space="preserve"> </v>
      </c>
      <c r="E62" s="90"/>
      <c r="F62" s="90"/>
      <c r="G62" s="80" t="s">
        <v>64</v>
      </c>
      <c r="H62" s="81"/>
      <c r="I62" s="91" t="str">
        <f>IF(ISBLANK(D28)," ",D28)</f>
        <v xml:space="preserve"> </v>
      </c>
      <c r="J62" s="91"/>
      <c r="K62" s="91"/>
      <c r="L62" s="80" t="s">
        <v>71</v>
      </c>
      <c r="M62" s="82"/>
      <c r="N62" s="82"/>
      <c r="O62" s="82"/>
      <c r="P62" s="82"/>
      <c r="Q62" s="82"/>
      <c r="R62" s="82"/>
      <c r="U62" s="90" t="str">
        <f>IF(ISBLANK(U15)," ",ROUNDDOWN((D62/I62),0))</f>
        <v xml:space="preserve"> </v>
      </c>
      <c r="V62" s="90"/>
      <c r="W62" s="90"/>
      <c r="X62" t="s">
        <v>68</v>
      </c>
      <c r="AB62" s="7"/>
    </row>
    <row r="63" spans="1:28" ht="5.0999999999999996" customHeight="1" x14ac:dyDescent="0.25">
      <c r="A63" s="6"/>
      <c r="AB63" s="7"/>
    </row>
    <row r="64" spans="1:28" ht="15.75" thickBot="1" x14ac:dyDescent="0.3">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2"/>
    </row>
  </sheetData>
  <sheetProtection sheet="1" objects="1" scenarios="1"/>
  <mergeCells count="81">
    <mergeCell ref="N12:W12"/>
    <mergeCell ref="U15:W15"/>
    <mergeCell ref="U17:W17"/>
    <mergeCell ref="B8:J8"/>
    <mergeCell ref="E6:L6"/>
    <mergeCell ref="F10:I10"/>
    <mergeCell ref="O10:R10"/>
    <mergeCell ref="G4:N4"/>
    <mergeCell ref="B4:F4"/>
    <mergeCell ref="Q4:T4"/>
    <mergeCell ref="U47:W47"/>
    <mergeCell ref="D47:F47"/>
    <mergeCell ref="U34:W34"/>
    <mergeCell ref="U4:Y4"/>
    <mergeCell ref="D34:F34"/>
    <mergeCell ref="I34:K34"/>
    <mergeCell ref="X12:Y12"/>
    <mergeCell ref="U20:W20"/>
    <mergeCell ref="U22:W22"/>
    <mergeCell ref="U26:W26"/>
    <mergeCell ref="U30:W30"/>
    <mergeCell ref="U32:W32"/>
    <mergeCell ref="G47:N47"/>
    <mergeCell ref="P50:R50"/>
    <mergeCell ref="C40:E40"/>
    <mergeCell ref="H40:J40"/>
    <mergeCell ref="M40:O40"/>
    <mergeCell ref="R40:T40"/>
    <mergeCell ref="D44:F44"/>
    <mergeCell ref="D28:F28"/>
    <mergeCell ref="I28:K28"/>
    <mergeCell ref="O28:Q28"/>
    <mergeCell ref="U44:W44"/>
    <mergeCell ref="P40:Q40"/>
    <mergeCell ref="U40:V40"/>
    <mergeCell ref="G44:J44"/>
    <mergeCell ref="W40:Y40"/>
    <mergeCell ref="M50:O50"/>
    <mergeCell ref="U50:W50"/>
    <mergeCell ref="U55:W55"/>
    <mergeCell ref="D59:F59"/>
    <mergeCell ref="K59:M59"/>
    <mergeCell ref="U58:W58"/>
    <mergeCell ref="D53:E53"/>
    <mergeCell ref="I53:K53"/>
    <mergeCell ref="F53:H53"/>
    <mergeCell ref="L53:N53"/>
    <mergeCell ref="U52:W52"/>
    <mergeCell ref="D50:F50"/>
    <mergeCell ref="G2:AA2"/>
    <mergeCell ref="G28:H28"/>
    <mergeCell ref="L28:N28"/>
    <mergeCell ref="D62:F62"/>
    <mergeCell ref="I62:K62"/>
    <mergeCell ref="U62:W62"/>
    <mergeCell ref="G12:I12"/>
    <mergeCell ref="J12:L12"/>
    <mergeCell ref="G34:H34"/>
    <mergeCell ref="L34:P34"/>
    <mergeCell ref="F40:G40"/>
    <mergeCell ref="K40:L40"/>
    <mergeCell ref="D56:F56"/>
    <mergeCell ref="J56:L56"/>
    <mergeCell ref="Q53:S53"/>
    <mergeCell ref="O56:P56"/>
    <mergeCell ref="G62:H62"/>
    <mergeCell ref="L62:R62"/>
    <mergeCell ref="D18:W18"/>
    <mergeCell ref="B6:D6"/>
    <mergeCell ref="B14:H14"/>
    <mergeCell ref="B36:L36"/>
    <mergeCell ref="B24:K24"/>
    <mergeCell ref="O53:P53"/>
    <mergeCell ref="T53:Y53"/>
    <mergeCell ref="G56:I56"/>
    <mergeCell ref="M56:N56"/>
    <mergeCell ref="Q56:Y56"/>
    <mergeCell ref="G59:J59"/>
    <mergeCell ref="N59:Q59"/>
    <mergeCell ref="X10:Z10"/>
    <mergeCell ref="U6:W6"/>
  </mergeCells>
  <dataValidations count="10">
    <dataValidation allowBlank="1" showInputMessage="1" showErrorMessage="1" promptTitle="Crop Planting" prompt="What is the planned planting date? Month/Day/Year" sqref="X10:Z10" xr:uid="{BAFA0421-55D9-402E-90EE-8B72884C73B6}"/>
    <dataValidation allowBlank="1" showInputMessage="1" showErrorMessage="1" prompt="Your field identification" sqref="G4:N4" xr:uid="{E64F7C55-6EB7-4B14-A45C-15B3CE2A6C49}"/>
    <dataValidation allowBlank="1" showInputMessage="1" showErrorMessage="1" prompt="Yield" sqref="G12:I12" xr:uid="{2C1394CB-28FC-4AE6-A410-E7AD08D93B11}"/>
    <dataValidation allowBlank="1" showInputMessage="1" showErrorMessage="1" prompt="From Yearly Application Rates table" sqref="U15:W15" xr:uid="{5EF7F570-8CBB-4D8A-89EE-55D8C7DE801F}"/>
    <dataValidation allowBlank="1" showInputMessage="1" showErrorMessage="1" prompt="Organic Matter from Web Soil Survey - if more than 4.5% - 20 pounds to be added here" sqref="U17:W17" xr:uid="{770C52E7-AADD-4896-A267-174385DD41DB}"/>
    <dataValidation allowBlank="1" showInputMessage="1" showErrorMessage="1" prompt="From Manure Nitrogen Calculation tab" sqref="U20:W20" xr:uid="{2EB07689-B32F-464D-A433-F6069DE5F040}"/>
    <dataValidation allowBlank="1" showInputMessage="1" showErrorMessage="1" prompt="Amount of other fertilizes_x000a_ applied" sqref="U22:W22" xr:uid="{1C233A3D-B7D4-4312-AE84-13963ADC7458}"/>
    <dataValidation allowBlank="1" showInputMessage="1" showErrorMessage="1" prompt="Truck tank volume" sqref="D28:F28" xr:uid="{C0209255-0793-4443-B935-ABB3F4D19A5E}"/>
    <dataValidation allowBlank="1" showInputMessage="1" showErrorMessage="1" prompt="How long in minutes does it take to empty with spreader attachement_x000a_" sqref="I28:K28" xr:uid="{43686293-71F8-4CBB-8D2B-B6B59C4EBDF2}"/>
    <dataValidation allowBlank="1" showInputMessage="1" showErrorMessage="1" prompt="What is the spread with for this truck" sqref="U30:W30" xr:uid="{91B443AA-EE22-419B-88DF-0AA41412C329}"/>
  </dataValidations>
  <pageMargins left="0.5" right="0.25" top="0.75" bottom="0.75" header="0.3" footer="0.3"/>
  <pageSetup scale="95" fitToWidth="2" orientation="portrait" blackAndWhite="1" horizontalDpi="1200" verticalDpi="1200" r:id="rId1"/>
  <ignoredErrors>
    <ignoredError sqref="A8 A14 A24 A36" numberStoredAsText="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promptTitle="Yield" prompt="Choose unit for Yield" xr:uid="{963643D3-D51A-4107-830D-CAB87AFFA888}">
          <x14:formula1>
            <xm:f>'Pull Down Menu'!$B$2:$B$5</xm:f>
          </x14:formula1>
          <xm:sqref>J12:L12</xm:sqref>
        </x14:dataValidation>
        <x14:dataValidation type="list" allowBlank="1" showInputMessage="1" showErrorMessage="1" promptTitle="Crop to be Grown" prompt="What is the crop for this year?" xr:uid="{74AE2065-0828-4CF1-853D-ACD76896CFF3}">
          <x14:formula1>
            <xm:f>'Pull Down Menu'!$C$2:$C$11</xm:f>
          </x14:formula1>
          <xm:sqref>F10:I10</xm:sqref>
        </x14:dataValidation>
        <x14:dataValidation type="list" allowBlank="1" showInputMessage="1" showErrorMessage="1" promptTitle="Previous Crop " prompt="What was the previous crop?" xr:uid="{D81843A9-AFF4-4725-B7A0-EEEE3819D66F}">
          <x14:formula1>
            <xm:f>'Pull Down Menu'!$D$2:$D$10</xm:f>
          </x14:formula1>
          <xm:sqref>O10:R10</xm:sqref>
        </x14:dataValidation>
        <x14:dataValidation type="list" allowBlank="1" showInputMessage="1" showErrorMessage="1" prompt="Will ther be additional fertilized used" xr:uid="{41B585EC-981B-45D9-99B5-16E0232CB637}">
          <x14:formula1>
            <xm:f>'Pull Down Menu'!$E$2:$E$3</xm:f>
          </x14:formula1>
          <xm:sqref>X12:Y12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F2C2B-DF7D-42F6-A5B8-6C23AB8A1451}">
  <sheetPr>
    <tabColor theme="9"/>
  </sheetPr>
  <dimension ref="B1:H27"/>
  <sheetViews>
    <sheetView workbookViewId="0">
      <selection activeCell="F26" sqref="F26"/>
    </sheetView>
  </sheetViews>
  <sheetFormatPr defaultRowHeight="15" x14ac:dyDescent="0.25"/>
  <cols>
    <col min="1" max="1" width="4.140625" customWidth="1"/>
    <col min="3" max="3" width="11.140625" customWidth="1"/>
    <col min="4" max="4" width="16.5703125" customWidth="1"/>
    <col min="5" max="5" width="5.85546875" customWidth="1"/>
    <col min="6" max="6" width="11" customWidth="1"/>
    <col min="7" max="7" width="6.140625" customWidth="1"/>
    <col min="8" max="8" width="11.5703125" customWidth="1"/>
  </cols>
  <sheetData>
    <row r="1" spans="2:6" ht="21" x14ac:dyDescent="0.35">
      <c r="B1" s="19" t="s">
        <v>119</v>
      </c>
      <c r="F1" t="str">
        <f>'Pull Down Menu'!A2</f>
        <v>v 4.5.2024</v>
      </c>
    </row>
    <row r="2" spans="2:6" ht="15.75" x14ac:dyDescent="0.25">
      <c r="B2" s="24" t="s">
        <v>120</v>
      </c>
    </row>
    <row r="4" spans="2:6" ht="18.75" x14ac:dyDescent="0.3">
      <c r="B4" s="103" t="s">
        <v>116</v>
      </c>
      <c r="C4" s="103"/>
      <c r="D4" s="103"/>
      <c r="E4" s="103"/>
      <c r="F4" s="103"/>
    </row>
    <row r="5" spans="2:6" ht="45.95" customHeight="1" x14ac:dyDescent="0.3">
      <c r="B5" s="20"/>
      <c r="C5" s="21" t="s">
        <v>115</v>
      </c>
      <c r="D5" s="21" t="s">
        <v>113</v>
      </c>
      <c r="E5" s="105" t="s">
        <v>114</v>
      </c>
      <c r="F5" s="105"/>
    </row>
    <row r="6" spans="2:6" ht="18.75" x14ac:dyDescent="0.3">
      <c r="B6" s="104" t="s">
        <v>108</v>
      </c>
      <c r="C6" s="22" t="s">
        <v>95</v>
      </c>
      <c r="D6" s="22">
        <v>10</v>
      </c>
      <c r="E6" s="106">
        <v>3.5999999999999997E-2</v>
      </c>
      <c r="F6" s="106"/>
    </row>
    <row r="7" spans="2:6" ht="18.75" x14ac:dyDescent="0.3">
      <c r="B7" s="104"/>
      <c r="C7" s="23" t="s">
        <v>96</v>
      </c>
      <c r="D7" s="23">
        <v>8</v>
      </c>
      <c r="E7" s="106"/>
      <c r="F7" s="106"/>
    </row>
    <row r="8" spans="2:6" ht="18.75" x14ac:dyDescent="0.3">
      <c r="B8" s="104" t="s">
        <v>109</v>
      </c>
      <c r="C8" s="22" t="s">
        <v>95</v>
      </c>
      <c r="D8" s="22">
        <v>21</v>
      </c>
      <c r="E8" s="106">
        <v>0.04</v>
      </c>
      <c r="F8" s="106"/>
    </row>
    <row r="9" spans="2:6" ht="18.75" x14ac:dyDescent="0.3">
      <c r="B9" s="104"/>
      <c r="C9" s="23" t="s">
        <v>96</v>
      </c>
      <c r="D9" s="23">
        <v>21</v>
      </c>
      <c r="E9" s="106"/>
      <c r="F9" s="106"/>
    </row>
    <row r="10" spans="2:6" ht="18.75" x14ac:dyDescent="0.3">
      <c r="B10" s="104" t="s">
        <v>110</v>
      </c>
      <c r="C10" s="22" t="s">
        <v>95</v>
      </c>
      <c r="D10" s="22">
        <v>9</v>
      </c>
      <c r="E10" s="106">
        <v>2.4E-2</v>
      </c>
      <c r="F10" s="106"/>
    </row>
    <row r="11" spans="2:6" ht="18.75" x14ac:dyDescent="0.3">
      <c r="B11" s="104"/>
      <c r="C11" s="23" t="s">
        <v>96</v>
      </c>
      <c r="D11" s="23">
        <v>9</v>
      </c>
      <c r="E11" s="106"/>
      <c r="F11" s="106"/>
    </row>
    <row r="12" spans="2:6" ht="18.75" x14ac:dyDescent="0.3">
      <c r="B12" s="104" t="s">
        <v>117</v>
      </c>
      <c r="C12" s="22" t="s">
        <v>95</v>
      </c>
      <c r="D12" s="22">
        <v>33</v>
      </c>
      <c r="E12" s="106">
        <v>0.08</v>
      </c>
      <c r="F12" s="106"/>
    </row>
    <row r="13" spans="2:6" ht="18.75" x14ac:dyDescent="0.3">
      <c r="B13" s="104"/>
      <c r="C13" s="23" t="s">
        <v>96</v>
      </c>
      <c r="D13" s="23">
        <v>56</v>
      </c>
      <c r="E13" s="106"/>
      <c r="F13" s="106"/>
    </row>
    <row r="14" spans="2:6" ht="18.75" x14ac:dyDescent="0.3">
      <c r="B14" s="104" t="s">
        <v>111</v>
      </c>
      <c r="C14" s="22" t="s">
        <v>95</v>
      </c>
      <c r="D14" s="22">
        <v>18</v>
      </c>
      <c r="E14" s="99" t="s">
        <v>112</v>
      </c>
      <c r="F14" s="100"/>
    </row>
    <row r="15" spans="2:6" ht="18.75" x14ac:dyDescent="0.3">
      <c r="B15" s="104"/>
      <c r="C15" s="23" t="s">
        <v>96</v>
      </c>
      <c r="D15" s="23">
        <v>14</v>
      </c>
      <c r="E15" s="101" t="s">
        <v>112</v>
      </c>
      <c r="F15" s="102"/>
    </row>
    <row r="20" spans="2:8" ht="21.95" customHeight="1" x14ac:dyDescent="0.35">
      <c r="B20" s="19" t="s">
        <v>102</v>
      </c>
    </row>
    <row r="21" spans="2:8" ht="5.0999999999999996" customHeight="1" x14ac:dyDescent="0.25"/>
    <row r="23" spans="2:8" ht="21.95" customHeight="1" x14ac:dyDescent="0.3">
      <c r="B23" s="20" t="s">
        <v>103</v>
      </c>
      <c r="D23" s="68"/>
      <c r="E23" s="1" t="s">
        <v>105</v>
      </c>
      <c r="F23" s="68"/>
      <c r="G23" s="17" t="s">
        <v>106</v>
      </c>
      <c r="H23" s="18" t="str">
        <f>IF(D23&gt;0,D23*F23," ")</f>
        <v xml:space="preserve"> </v>
      </c>
    </row>
    <row r="24" spans="2:8" x14ac:dyDescent="0.25">
      <c r="D24" t="s">
        <v>168</v>
      </c>
      <c r="F24" t="s">
        <v>78</v>
      </c>
      <c r="H24" t="s">
        <v>169</v>
      </c>
    </row>
    <row r="26" spans="2:8" ht="21.95" customHeight="1" x14ac:dyDescent="0.3">
      <c r="B26" s="20" t="s">
        <v>104</v>
      </c>
      <c r="D26" s="68"/>
      <c r="E26" s="1" t="s">
        <v>105</v>
      </c>
      <c r="F26" s="68"/>
      <c r="G26" s="17" t="s">
        <v>106</v>
      </c>
      <c r="H26" s="18" t="str">
        <f>IF(D26&gt;0,D26*F26," ")</f>
        <v xml:space="preserve"> </v>
      </c>
    </row>
    <row r="27" spans="2:8" x14ac:dyDescent="0.25">
      <c r="D27" t="s">
        <v>168</v>
      </c>
      <c r="F27" t="s">
        <v>107</v>
      </c>
      <c r="H27" t="s">
        <v>169</v>
      </c>
    </row>
  </sheetData>
  <sheetProtection sheet="1" objects="1" scenarios="1"/>
  <mergeCells count="13">
    <mergeCell ref="E14:F14"/>
    <mergeCell ref="E15:F15"/>
    <mergeCell ref="B4:F4"/>
    <mergeCell ref="B6:B7"/>
    <mergeCell ref="B8:B9"/>
    <mergeCell ref="B10:B11"/>
    <mergeCell ref="B12:B13"/>
    <mergeCell ref="B14:B15"/>
    <mergeCell ref="E5:F5"/>
    <mergeCell ref="E6:F7"/>
    <mergeCell ref="E8:F9"/>
    <mergeCell ref="E10:F11"/>
    <mergeCell ref="E12:F1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12F60-8A75-4631-A92F-7E8BDFD7B221}">
  <sheetPr>
    <tabColor rgb="FFFFFF00"/>
  </sheetPr>
  <dimension ref="B3"/>
  <sheetViews>
    <sheetView workbookViewId="0">
      <selection activeCell="G12" sqref="G12"/>
    </sheetView>
  </sheetViews>
  <sheetFormatPr defaultRowHeight="15" x14ac:dyDescent="0.25"/>
  <sheetData>
    <row r="3" spans="2:2" x14ac:dyDescent="0.25">
      <c r="B3" t="s">
        <v>73</v>
      </c>
    </row>
  </sheetData>
  <sheetProtection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B979E-EB0F-4E5A-874F-CB615EA67B84}">
  <sheetPr>
    <tabColor rgb="FF00B0F0"/>
  </sheetPr>
  <dimension ref="B1:P35"/>
  <sheetViews>
    <sheetView view="pageBreakPreview" zoomScale="110" zoomScaleNormal="100" zoomScaleSheetLayoutView="110" workbookViewId="0">
      <selection activeCell="K1" sqref="K1"/>
    </sheetView>
  </sheetViews>
  <sheetFormatPr defaultRowHeight="15" x14ac:dyDescent="0.25"/>
  <cols>
    <col min="1" max="1" width="5" customWidth="1"/>
    <col min="2" max="2" width="12.5703125" customWidth="1"/>
    <col min="4" max="4" width="13.140625" customWidth="1"/>
    <col min="5" max="5" width="15" customWidth="1"/>
    <col min="6" max="6" width="17" customWidth="1"/>
    <col min="7" max="7" width="11.85546875" customWidth="1"/>
    <col min="8" max="8" width="20.42578125" customWidth="1"/>
    <col min="9" max="9" width="11.7109375" customWidth="1"/>
    <col min="10" max="10" width="17.42578125" customWidth="1"/>
    <col min="11" max="11" width="15" customWidth="1"/>
    <col min="12" max="12" width="18.7109375" customWidth="1"/>
    <col min="14" max="14" width="18.28515625" customWidth="1"/>
  </cols>
  <sheetData>
    <row r="1" spans="2:16" ht="31.5" x14ac:dyDescent="0.5">
      <c r="B1" t="s">
        <v>133</v>
      </c>
      <c r="C1" s="107" t="s">
        <v>121</v>
      </c>
      <c r="D1" s="107"/>
      <c r="E1" s="107"/>
      <c r="F1" s="107"/>
      <c r="G1" s="107"/>
      <c r="H1" s="107"/>
      <c r="I1" s="107"/>
      <c r="J1" s="107"/>
      <c r="K1" s="67" t="str">
        <f>'Pull Down Menu'!A2</f>
        <v>v 4.5.2024</v>
      </c>
      <c r="M1" s="35"/>
      <c r="N1" s="35"/>
      <c r="O1" s="35"/>
      <c r="P1" s="35"/>
    </row>
    <row r="3" spans="2:16" ht="21" customHeight="1" thickBot="1" x14ac:dyDescent="0.35">
      <c r="B3" s="20" t="s">
        <v>127</v>
      </c>
      <c r="C3" s="109"/>
      <c r="D3" s="109"/>
      <c r="E3" s="109"/>
      <c r="F3" s="110" t="s">
        <v>128</v>
      </c>
      <c r="G3" s="110"/>
      <c r="H3" s="111">
        <v>252000</v>
      </c>
      <c r="I3" s="111"/>
      <c r="J3" s="34" t="s">
        <v>131</v>
      </c>
      <c r="K3" s="27"/>
    </row>
    <row r="4" spans="2:16" ht="63.75" thickBot="1" x14ac:dyDescent="0.3">
      <c r="B4" s="28" t="s">
        <v>122</v>
      </c>
      <c r="C4" s="29" t="s">
        <v>123</v>
      </c>
      <c r="D4" s="30" t="s">
        <v>124</v>
      </c>
      <c r="E4" s="30" t="s">
        <v>125</v>
      </c>
      <c r="F4" s="30" t="s">
        <v>126</v>
      </c>
      <c r="G4" s="30" t="s">
        <v>129</v>
      </c>
      <c r="H4" s="30" t="s">
        <v>143</v>
      </c>
      <c r="I4" s="36"/>
      <c r="J4" s="31" t="s">
        <v>132</v>
      </c>
      <c r="K4" s="31" t="s">
        <v>134</v>
      </c>
    </row>
    <row r="5" spans="2:16" ht="17.100000000000001" customHeight="1" x14ac:dyDescent="0.25">
      <c r="B5" s="39">
        <v>45435</v>
      </c>
      <c r="C5" s="40">
        <v>4</v>
      </c>
      <c r="D5" s="40">
        <v>4500</v>
      </c>
      <c r="E5" s="37">
        <v>9487</v>
      </c>
      <c r="F5" s="38">
        <f>D5/E5</f>
        <v>0.47433329819753345</v>
      </c>
      <c r="G5" s="40" t="s">
        <v>95</v>
      </c>
      <c r="H5" s="32">
        <f>(H3*0.5)-D5</f>
        <v>121500</v>
      </c>
      <c r="I5" s="32"/>
      <c r="J5" s="32">
        <f>D5</f>
        <v>4500</v>
      </c>
      <c r="K5" s="40" t="s">
        <v>95</v>
      </c>
      <c r="L5" s="24"/>
    </row>
    <row r="6" spans="2:16" ht="17.100000000000001" customHeight="1" x14ac:dyDescent="0.25">
      <c r="B6" s="41"/>
      <c r="C6" s="42"/>
      <c r="D6" s="42">
        <v>3500</v>
      </c>
      <c r="E6" s="33"/>
      <c r="F6" s="33"/>
      <c r="G6" s="42"/>
      <c r="H6" s="33">
        <f>H5-D6</f>
        <v>118000</v>
      </c>
      <c r="I6" s="33"/>
      <c r="J6" s="33">
        <f>J5+D6</f>
        <v>8000</v>
      </c>
      <c r="K6" s="42"/>
    </row>
    <row r="7" spans="2:16" ht="17.100000000000001" customHeight="1" x14ac:dyDescent="0.25">
      <c r="B7" s="41"/>
      <c r="C7" s="42"/>
      <c r="D7" s="42"/>
      <c r="E7" s="33"/>
      <c r="F7" s="33"/>
      <c r="G7" s="42"/>
      <c r="H7" s="33"/>
      <c r="I7" s="33"/>
      <c r="J7" s="33"/>
      <c r="K7" s="42"/>
    </row>
    <row r="8" spans="2:16" ht="17.100000000000001" customHeight="1" x14ac:dyDescent="0.25">
      <c r="B8" s="41"/>
      <c r="C8" s="42"/>
      <c r="D8" s="42"/>
      <c r="E8" s="33"/>
      <c r="F8" s="33"/>
      <c r="G8" s="42"/>
      <c r="H8" s="33"/>
      <c r="I8" s="33"/>
      <c r="J8" s="33"/>
      <c r="K8" s="42"/>
    </row>
    <row r="9" spans="2:16" ht="17.100000000000001" customHeight="1" x14ac:dyDescent="0.25">
      <c r="B9" s="41"/>
      <c r="C9" s="42"/>
      <c r="D9" s="42"/>
      <c r="E9" s="33"/>
      <c r="F9" s="33"/>
      <c r="G9" s="42"/>
      <c r="H9" s="33"/>
      <c r="I9" s="33"/>
      <c r="J9" s="33"/>
      <c r="K9" s="42"/>
    </row>
    <row r="10" spans="2:16" ht="17.100000000000001" customHeight="1" x14ac:dyDescent="0.25">
      <c r="B10" s="41"/>
      <c r="C10" s="42"/>
      <c r="D10" s="42"/>
      <c r="E10" s="33"/>
      <c r="F10" s="33"/>
      <c r="G10" s="42"/>
      <c r="H10" s="33"/>
      <c r="I10" s="33"/>
      <c r="J10" s="33"/>
      <c r="K10" s="42"/>
    </row>
    <row r="11" spans="2:16" ht="17.100000000000001" customHeight="1" x14ac:dyDescent="0.25">
      <c r="B11" s="41"/>
      <c r="C11" s="42"/>
      <c r="D11" s="42"/>
      <c r="E11" s="33"/>
      <c r="F11" s="33"/>
      <c r="G11" s="42"/>
      <c r="H11" s="33"/>
      <c r="I11" s="33"/>
      <c r="J11" s="33"/>
      <c r="K11" s="42"/>
    </row>
    <row r="12" spans="2:16" ht="17.100000000000001" customHeight="1" x14ac:dyDescent="0.25">
      <c r="B12" s="41"/>
      <c r="C12" s="42"/>
      <c r="D12" s="42"/>
      <c r="E12" s="33"/>
      <c r="F12" s="33"/>
      <c r="G12" s="42"/>
      <c r="H12" s="33"/>
      <c r="I12" s="33"/>
      <c r="J12" s="33"/>
      <c r="K12" s="42"/>
    </row>
    <row r="13" spans="2:16" ht="17.100000000000001" customHeight="1" x14ac:dyDescent="0.25">
      <c r="B13" s="41"/>
      <c r="C13" s="42"/>
      <c r="D13" s="42"/>
      <c r="E13" s="33"/>
      <c r="F13" s="33"/>
      <c r="G13" s="42"/>
      <c r="H13" s="33"/>
      <c r="I13" s="33"/>
      <c r="J13" s="33"/>
      <c r="K13" s="42"/>
    </row>
    <row r="14" spans="2:16" ht="17.100000000000001" customHeight="1" x14ac:dyDescent="0.25">
      <c r="B14" s="41"/>
      <c r="C14" s="42"/>
      <c r="D14" s="42"/>
      <c r="E14" s="33"/>
      <c r="F14" s="33"/>
      <c r="G14" s="42"/>
      <c r="H14" s="33"/>
      <c r="I14" s="33"/>
      <c r="J14" s="33"/>
      <c r="K14" s="42"/>
    </row>
    <row r="15" spans="2:16" ht="17.100000000000001" customHeight="1" x14ac:dyDescent="0.25">
      <c r="B15" s="41"/>
      <c r="C15" s="42"/>
      <c r="D15" s="42"/>
      <c r="E15" s="33"/>
      <c r="F15" s="33"/>
      <c r="G15" s="42"/>
      <c r="H15" s="33"/>
      <c r="I15" s="33"/>
      <c r="J15" s="33"/>
      <c r="K15" s="42"/>
    </row>
    <row r="16" spans="2:16" ht="17.100000000000001" customHeight="1" x14ac:dyDescent="0.25">
      <c r="B16" s="41"/>
      <c r="C16" s="42"/>
      <c r="D16" s="42"/>
      <c r="E16" s="33"/>
      <c r="F16" s="33"/>
      <c r="G16" s="42"/>
      <c r="H16" s="33"/>
      <c r="I16" s="33"/>
      <c r="J16" s="33"/>
      <c r="K16" s="42"/>
    </row>
    <row r="17" spans="2:12" ht="17.100000000000001" customHeight="1" x14ac:dyDescent="0.25">
      <c r="B17" s="41"/>
      <c r="C17" s="42"/>
      <c r="D17" s="42"/>
      <c r="E17" s="33"/>
      <c r="F17" s="33"/>
      <c r="G17" s="42"/>
      <c r="H17" s="33"/>
      <c r="I17" s="33"/>
      <c r="J17" s="33"/>
      <c r="K17" s="42"/>
    </row>
    <row r="18" spans="2:12" ht="17.100000000000001" customHeight="1" x14ac:dyDescent="0.25">
      <c r="B18" s="41"/>
      <c r="C18" s="42"/>
      <c r="D18" s="42"/>
      <c r="E18" s="33"/>
      <c r="F18" s="33"/>
      <c r="G18" s="42"/>
      <c r="H18" s="33"/>
      <c r="I18" s="33"/>
      <c r="J18" s="33"/>
      <c r="K18" s="42"/>
    </row>
    <row r="19" spans="2:12" ht="17.100000000000001" customHeight="1" x14ac:dyDescent="0.25">
      <c r="B19" s="41"/>
      <c r="C19" s="42"/>
      <c r="D19" s="42"/>
      <c r="E19" s="33"/>
      <c r="F19" s="33"/>
      <c r="G19" s="42"/>
      <c r="H19" s="33"/>
      <c r="I19" s="33"/>
      <c r="J19" s="33"/>
      <c r="K19" s="42"/>
    </row>
    <row r="20" spans="2:12" ht="17.100000000000001" customHeight="1" x14ac:dyDescent="0.25">
      <c r="B20" s="41"/>
      <c r="C20" s="42"/>
      <c r="D20" s="42"/>
      <c r="E20" s="33"/>
      <c r="F20" s="33"/>
      <c r="G20" s="42"/>
      <c r="H20" s="33"/>
      <c r="I20" s="33"/>
      <c r="J20" s="33"/>
      <c r="K20" s="42"/>
    </row>
    <row r="21" spans="2:12" ht="17.100000000000001" customHeight="1" x14ac:dyDescent="0.25">
      <c r="B21" s="41"/>
      <c r="C21" s="42"/>
      <c r="D21" s="42"/>
      <c r="E21" s="33"/>
      <c r="F21" s="33"/>
      <c r="G21" s="42"/>
      <c r="H21" s="33"/>
      <c r="I21" s="33"/>
      <c r="J21" s="33"/>
      <c r="K21" s="42"/>
    </row>
    <row r="22" spans="2:12" ht="17.100000000000001" customHeight="1" x14ac:dyDescent="0.25">
      <c r="B22" s="41"/>
      <c r="C22" s="42"/>
      <c r="D22" s="42"/>
      <c r="E22" s="33"/>
      <c r="F22" s="33"/>
      <c r="G22" s="42"/>
      <c r="H22" s="33"/>
      <c r="I22" s="33"/>
      <c r="J22" s="33"/>
      <c r="K22" s="42"/>
    </row>
    <row r="23" spans="2:12" ht="17.100000000000001" customHeight="1" x14ac:dyDescent="0.25">
      <c r="B23" s="41"/>
      <c r="C23" s="42"/>
      <c r="D23" s="42"/>
      <c r="E23" s="33"/>
      <c r="F23" s="33"/>
      <c r="G23" s="42"/>
      <c r="H23" s="33"/>
      <c r="I23" s="33"/>
      <c r="J23" s="33"/>
      <c r="K23" s="42"/>
    </row>
    <row r="24" spans="2:12" ht="17.100000000000001" customHeight="1" x14ac:dyDescent="0.25">
      <c r="B24" s="41"/>
      <c r="C24" s="42"/>
      <c r="D24" s="42"/>
      <c r="E24" s="33"/>
      <c r="F24" s="33"/>
      <c r="G24" s="42"/>
      <c r="H24" s="33"/>
      <c r="I24" s="33"/>
      <c r="J24" s="33"/>
      <c r="K24" s="42"/>
    </row>
    <row r="25" spans="2:12" ht="17.100000000000001" customHeight="1" x14ac:dyDescent="0.25">
      <c r="B25" s="41"/>
      <c r="C25" s="42"/>
      <c r="D25" s="42"/>
      <c r="E25" s="33"/>
      <c r="F25" s="33"/>
      <c r="G25" s="42"/>
      <c r="H25" s="33"/>
      <c r="I25" s="33"/>
      <c r="J25" s="33"/>
      <c r="K25" s="42"/>
    </row>
    <row r="26" spans="2:12" x14ac:dyDescent="0.25">
      <c r="B26" t="s">
        <v>130</v>
      </c>
    </row>
    <row r="27" spans="2:12" x14ac:dyDescent="0.25">
      <c r="B27" s="82" t="s">
        <v>139</v>
      </c>
      <c r="C27" s="82"/>
      <c r="D27" s="82"/>
      <c r="E27" s="82"/>
      <c r="F27" s="82"/>
      <c r="G27" s="82"/>
      <c r="H27" s="82"/>
      <c r="I27" s="82"/>
      <c r="J27" s="82"/>
      <c r="K27" s="82"/>
      <c r="L27" s="82"/>
    </row>
    <row r="28" spans="2:12" x14ac:dyDescent="0.25">
      <c r="H28" s="83" t="s">
        <v>136</v>
      </c>
      <c r="I28" s="83"/>
      <c r="J28" s="83"/>
      <c r="K28" s="83"/>
      <c r="L28" s="83"/>
    </row>
    <row r="29" spans="2:12" x14ac:dyDescent="0.25">
      <c r="I29" t="s">
        <v>137</v>
      </c>
    </row>
    <row r="30" spans="2:12" s="25" customFormat="1" ht="15" customHeight="1" x14ac:dyDescent="0.25">
      <c r="B30" s="108" t="s">
        <v>138</v>
      </c>
      <c r="C30" s="108"/>
      <c r="D30" s="108"/>
      <c r="E30" s="108"/>
      <c r="F30" s="108"/>
      <c r="G30" s="108"/>
      <c r="H30" s="108"/>
      <c r="I30" s="108"/>
      <c r="J30" s="108"/>
      <c r="K30" s="108"/>
      <c r="L30" s="108"/>
    </row>
    <row r="31" spans="2:12" s="25" customFormat="1" x14ac:dyDescent="0.25">
      <c r="B31" s="108"/>
      <c r="C31" s="108"/>
      <c r="D31" s="108"/>
      <c r="E31" s="108"/>
      <c r="F31" s="108"/>
      <c r="G31" s="108"/>
      <c r="H31" s="108"/>
      <c r="I31" s="108"/>
      <c r="J31" s="108"/>
      <c r="K31" s="108"/>
      <c r="L31" s="108"/>
    </row>
    <row r="33" spans="2:9" x14ac:dyDescent="0.25">
      <c r="B33" t="s">
        <v>140</v>
      </c>
      <c r="C33" s="43"/>
      <c r="D33" s="43"/>
      <c r="E33" s="43"/>
    </row>
    <row r="35" spans="2:9" x14ac:dyDescent="0.25">
      <c r="B35" t="s">
        <v>141</v>
      </c>
      <c r="C35" s="43"/>
      <c r="D35" s="43"/>
      <c r="E35" s="43"/>
      <c r="F35" s="26" t="s">
        <v>142</v>
      </c>
      <c r="G35" s="43"/>
      <c r="H35" s="43"/>
      <c r="I35" s="43"/>
    </row>
  </sheetData>
  <mergeCells count="7">
    <mergeCell ref="C1:J1"/>
    <mergeCell ref="H28:L28"/>
    <mergeCell ref="B30:L31"/>
    <mergeCell ref="C3:E3"/>
    <mergeCell ref="F3:G3"/>
    <mergeCell ref="H3:I3"/>
    <mergeCell ref="B27:L27"/>
  </mergeCells>
  <pageMargins left="0.25" right="0.25" top="0.75" bottom="0.75" header="0.3" footer="0.3"/>
  <pageSetup scale="7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3" r:id="rId4" name="Check Box 3">
              <controlPr defaultSize="0" autoFill="0" autoLine="0" autoPict="0">
                <anchor moveWithCells="1">
                  <from>
                    <xdr:col>1</xdr:col>
                    <xdr:colOff>57150</xdr:colOff>
                    <xdr:row>26</xdr:row>
                    <xdr:rowOff>190500</xdr:rowOff>
                  </from>
                  <to>
                    <xdr:col>3</xdr:col>
                    <xdr:colOff>180975</xdr:colOff>
                    <xdr:row>28</xdr:row>
                    <xdr:rowOff>19050</xdr:rowOff>
                  </to>
                </anchor>
              </controlPr>
            </control>
          </mc:Choice>
        </mc:AlternateContent>
        <mc:AlternateContent xmlns:mc="http://schemas.openxmlformats.org/markup-compatibility/2006">
          <mc:Choice Requires="x14">
            <control shapeId="5124" r:id="rId5" name="Check Box 4">
              <controlPr defaultSize="0" autoFill="0" autoLine="0" autoPict="0">
                <anchor moveWithCells="1">
                  <from>
                    <xdr:col>3</xdr:col>
                    <xdr:colOff>295275</xdr:colOff>
                    <xdr:row>26</xdr:row>
                    <xdr:rowOff>190500</xdr:rowOff>
                  </from>
                  <to>
                    <xdr:col>7</xdr:col>
                    <xdr:colOff>180975</xdr:colOff>
                    <xdr:row>28</xdr:row>
                    <xdr:rowOff>19050</xdr:rowOff>
                  </to>
                </anchor>
              </controlPr>
            </control>
          </mc:Choice>
        </mc:AlternateContent>
        <mc:AlternateContent xmlns:mc="http://schemas.openxmlformats.org/markup-compatibility/2006">
          <mc:Choice Requires="x14">
            <control shapeId="5125" r:id="rId6" name="Check Box 5">
              <controlPr defaultSize="0" autoFill="0" autoLine="0" autoPict="0">
                <anchor moveWithCells="1">
                  <from>
                    <xdr:col>5</xdr:col>
                    <xdr:colOff>66675</xdr:colOff>
                    <xdr:row>28</xdr:row>
                    <xdr:rowOff>0</xdr:rowOff>
                  </from>
                  <to>
                    <xdr:col>7</xdr:col>
                    <xdr:colOff>1085850</xdr:colOff>
                    <xdr:row>29</xdr:row>
                    <xdr:rowOff>19050</xdr:rowOff>
                  </to>
                </anchor>
              </controlPr>
            </control>
          </mc:Choice>
        </mc:AlternateContent>
        <mc:AlternateContent xmlns:mc="http://schemas.openxmlformats.org/markup-compatibility/2006">
          <mc:Choice Requires="x14">
            <control shapeId="5126" r:id="rId7" name="Check Box 6">
              <controlPr defaultSize="0" autoFill="0" autoLine="0" autoPict="0">
                <anchor moveWithCells="1">
                  <from>
                    <xdr:col>1</xdr:col>
                    <xdr:colOff>57150</xdr:colOff>
                    <xdr:row>28</xdr:row>
                    <xdr:rowOff>0</xdr:rowOff>
                  </from>
                  <to>
                    <xdr:col>2</xdr:col>
                    <xdr:colOff>495300</xdr:colOff>
                    <xdr:row>29</xdr:row>
                    <xdr:rowOff>19050</xdr:rowOff>
                  </to>
                </anchor>
              </controlPr>
            </control>
          </mc:Choice>
        </mc:AlternateContent>
        <mc:AlternateContent xmlns:mc="http://schemas.openxmlformats.org/markup-compatibility/2006">
          <mc:Choice Requires="x14">
            <control shapeId="5127" r:id="rId8" name="Check Box 7">
              <controlPr defaultSize="0" autoFill="0" autoLine="0" autoPict="0">
                <anchor moveWithCells="1">
                  <from>
                    <xdr:col>3</xdr:col>
                    <xdr:colOff>57150</xdr:colOff>
                    <xdr:row>28</xdr:row>
                    <xdr:rowOff>0</xdr:rowOff>
                  </from>
                  <to>
                    <xdr:col>4</xdr:col>
                    <xdr:colOff>752475</xdr:colOff>
                    <xdr:row>29</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promptTitle="Before Planting" prompt="Yes or No" xr:uid="{30772BF8-279A-4D20-8453-0AC66CBD61FA}">
          <x14:formula1>
            <xm:f>'Pull Down Menu'!$E$2:$E$3</xm:f>
          </x14:formula1>
          <xm:sqref>G5</xm:sqref>
        </x14:dataValidation>
        <x14:dataValidation type="list" allowBlank="1" showInputMessage="1" showErrorMessage="1" promptTitle="Winter Application" prompt="Yes or No" xr:uid="{B4CD41F5-F5D0-4523-A0A1-5C1F4ED89099}">
          <x14:formula1>
            <xm:f>'Pull Down Menu'!$E$2:$E$3</xm:f>
          </x14:formula1>
          <xm:sqref>K5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569D1-689D-47A6-8EC8-551601B5D05F}">
  <sheetPr>
    <tabColor rgb="FF00B0F0"/>
  </sheetPr>
  <dimension ref="A1:O26"/>
  <sheetViews>
    <sheetView view="pageBreakPreview" zoomScale="110" zoomScaleNormal="100" zoomScaleSheetLayoutView="110" workbookViewId="0"/>
  </sheetViews>
  <sheetFormatPr defaultRowHeight="15" x14ac:dyDescent="0.25"/>
  <cols>
    <col min="1" max="1" width="12.5703125" customWidth="1"/>
    <col min="3" max="3" width="13.140625" customWidth="1"/>
    <col min="4" max="4" width="15" customWidth="1"/>
    <col min="5" max="5" width="17" customWidth="1"/>
    <col min="6" max="6" width="11.85546875" customWidth="1"/>
    <col min="7" max="7" width="17" customWidth="1"/>
    <col min="8" max="8" width="11.7109375" customWidth="1"/>
    <col min="9" max="9" width="12.85546875" customWidth="1"/>
    <col min="10" max="10" width="16.7109375" customWidth="1"/>
    <col min="11" max="11" width="18.7109375" customWidth="1"/>
    <col min="13" max="13" width="18.28515625" customWidth="1"/>
  </cols>
  <sheetData>
    <row r="1" spans="1:15" ht="31.5" x14ac:dyDescent="0.5">
      <c r="A1" t="s">
        <v>133</v>
      </c>
      <c r="B1" s="107" t="s">
        <v>121</v>
      </c>
      <c r="C1" s="107"/>
      <c r="D1" s="107"/>
      <c r="E1" s="107"/>
      <c r="F1" s="107"/>
      <c r="G1" s="107"/>
      <c r="H1" s="107"/>
      <c r="I1" s="107"/>
      <c r="J1" s="107"/>
      <c r="L1" s="35"/>
      <c r="M1" s="35"/>
      <c r="N1" s="35"/>
      <c r="O1" s="35"/>
    </row>
    <row r="3" spans="1:15" ht="21" customHeight="1" thickBot="1" x14ac:dyDescent="0.35">
      <c r="A3" s="20" t="s">
        <v>127</v>
      </c>
      <c r="B3" s="109"/>
      <c r="C3" s="109"/>
      <c r="D3" s="109"/>
      <c r="E3" s="110" t="s">
        <v>128</v>
      </c>
      <c r="F3" s="110"/>
      <c r="G3" s="111">
        <v>252000</v>
      </c>
      <c r="H3" s="111"/>
      <c r="I3" s="34" t="s">
        <v>131</v>
      </c>
      <c r="J3" s="27"/>
    </row>
    <row r="4" spans="1:15" ht="79.5" thickBot="1" x14ac:dyDescent="0.3">
      <c r="A4" s="28" t="s">
        <v>122</v>
      </c>
      <c r="B4" s="29" t="s">
        <v>123</v>
      </c>
      <c r="C4" s="30" t="s">
        <v>124</v>
      </c>
      <c r="D4" s="30" t="s">
        <v>125</v>
      </c>
      <c r="E4" s="30" t="s">
        <v>126</v>
      </c>
      <c r="F4" s="30" t="s">
        <v>129</v>
      </c>
      <c r="G4" s="30" t="s">
        <v>135</v>
      </c>
      <c r="H4" s="36"/>
      <c r="I4" s="31" t="s">
        <v>132</v>
      </c>
      <c r="J4" s="30" t="s">
        <v>134</v>
      </c>
    </row>
    <row r="5" spans="1:15" ht="20.100000000000001" customHeight="1" x14ac:dyDescent="0.25">
      <c r="A5" s="39">
        <v>45435</v>
      </c>
      <c r="B5" s="40">
        <v>4</v>
      </c>
      <c r="C5" s="40">
        <v>4500</v>
      </c>
      <c r="D5" s="37">
        <v>9487</v>
      </c>
      <c r="E5" s="38">
        <f>C5/D5</f>
        <v>0.47433329819753345</v>
      </c>
      <c r="F5" s="40" t="s">
        <v>95</v>
      </c>
      <c r="G5" s="32">
        <f>(G3*0.5)-C5</f>
        <v>121500</v>
      </c>
      <c r="H5" s="32"/>
      <c r="I5" s="37">
        <f>'Site Specific Record 1'!J25</f>
        <v>0</v>
      </c>
      <c r="J5" s="40" t="s">
        <v>95</v>
      </c>
      <c r="K5" s="32"/>
    </row>
    <row r="6" spans="1:15" ht="20.100000000000001" customHeight="1" x14ac:dyDescent="0.25">
      <c r="A6" s="41"/>
      <c r="B6" s="42"/>
      <c r="C6" s="42">
        <v>3500</v>
      </c>
      <c r="D6" s="33"/>
      <c r="E6" s="33"/>
      <c r="F6" s="42"/>
      <c r="G6" s="33">
        <f>G5-C6</f>
        <v>118000</v>
      </c>
      <c r="H6" s="33"/>
      <c r="I6" s="33">
        <f>I5+C6</f>
        <v>3500</v>
      </c>
      <c r="J6" s="42"/>
    </row>
    <row r="7" spans="1:15" ht="20.100000000000001" customHeight="1" x14ac:dyDescent="0.25">
      <c r="A7" s="41"/>
      <c r="B7" s="42"/>
      <c r="C7" s="42"/>
      <c r="D7" s="33"/>
      <c r="E7" s="33"/>
      <c r="F7" s="42"/>
      <c r="G7" s="33"/>
      <c r="H7" s="33"/>
      <c r="I7" s="33"/>
      <c r="J7" s="42"/>
    </row>
    <row r="8" spans="1:15" ht="20.100000000000001" customHeight="1" x14ac:dyDescent="0.25">
      <c r="A8" s="41"/>
      <c r="B8" s="42"/>
      <c r="C8" s="42"/>
      <c r="D8" s="33"/>
      <c r="E8" s="33"/>
      <c r="F8" s="42"/>
      <c r="G8" s="33"/>
      <c r="H8" s="33"/>
      <c r="I8" s="33"/>
      <c r="J8" s="42"/>
    </row>
    <row r="9" spans="1:15" ht="20.100000000000001" customHeight="1" x14ac:dyDescent="0.25">
      <c r="A9" s="41"/>
      <c r="B9" s="42"/>
      <c r="C9" s="42"/>
      <c r="D9" s="33"/>
      <c r="E9" s="33"/>
      <c r="F9" s="42"/>
      <c r="G9" s="33"/>
      <c r="H9" s="33"/>
      <c r="I9" s="33"/>
      <c r="J9" s="42"/>
    </row>
    <row r="10" spans="1:15" ht="20.100000000000001" customHeight="1" x14ac:dyDescent="0.25">
      <c r="A10" s="41"/>
      <c r="B10" s="42"/>
      <c r="C10" s="42"/>
      <c r="D10" s="33"/>
      <c r="E10" s="33"/>
      <c r="F10" s="42"/>
      <c r="G10" s="33"/>
      <c r="H10" s="33"/>
      <c r="I10" s="33"/>
      <c r="J10" s="42"/>
    </row>
    <row r="11" spans="1:15" ht="20.100000000000001" customHeight="1" x14ac:dyDescent="0.25">
      <c r="A11" s="41"/>
      <c r="B11" s="42"/>
      <c r="C11" s="42"/>
      <c r="D11" s="33"/>
      <c r="E11" s="33"/>
      <c r="F11" s="42"/>
      <c r="G11" s="33"/>
      <c r="H11" s="33"/>
      <c r="I11" s="33"/>
      <c r="J11" s="42"/>
    </row>
    <row r="12" spans="1:15" ht="20.100000000000001" customHeight="1" x14ac:dyDescent="0.25">
      <c r="A12" s="41"/>
      <c r="B12" s="42"/>
      <c r="C12" s="42"/>
      <c r="D12" s="33"/>
      <c r="E12" s="33"/>
      <c r="F12" s="42"/>
      <c r="G12" s="33"/>
      <c r="H12" s="33"/>
      <c r="I12" s="33"/>
      <c r="J12" s="42"/>
    </row>
    <row r="13" spans="1:15" ht="20.100000000000001" customHeight="1" x14ac:dyDescent="0.25">
      <c r="A13" s="41"/>
      <c r="B13" s="42"/>
      <c r="C13" s="42"/>
      <c r="D13" s="33"/>
      <c r="E13" s="33"/>
      <c r="F13" s="42"/>
      <c r="G13" s="33"/>
      <c r="H13" s="33"/>
      <c r="I13" s="33"/>
      <c r="J13" s="42"/>
    </row>
    <row r="14" spans="1:15" ht="20.100000000000001" customHeight="1" x14ac:dyDescent="0.25">
      <c r="A14" s="41"/>
      <c r="B14" s="42"/>
      <c r="C14" s="42"/>
      <c r="D14" s="33"/>
      <c r="E14" s="33"/>
      <c r="F14" s="42"/>
      <c r="G14" s="33"/>
      <c r="H14" s="33"/>
      <c r="I14" s="33"/>
      <c r="J14" s="42"/>
    </row>
    <row r="15" spans="1:15" ht="20.100000000000001" customHeight="1" x14ac:dyDescent="0.25">
      <c r="A15" s="41"/>
      <c r="B15" s="42"/>
      <c r="C15" s="42"/>
      <c r="D15" s="33"/>
      <c r="E15" s="33"/>
      <c r="F15" s="42"/>
      <c r="G15" s="33"/>
      <c r="H15" s="33"/>
      <c r="I15" s="33"/>
      <c r="J15" s="42"/>
    </row>
    <row r="16" spans="1:15" ht="20.100000000000001" customHeight="1" x14ac:dyDescent="0.25">
      <c r="A16" s="41"/>
      <c r="B16" s="42"/>
      <c r="C16" s="42"/>
      <c r="D16" s="33"/>
      <c r="E16" s="33"/>
      <c r="F16" s="42"/>
      <c r="G16" s="33"/>
      <c r="H16" s="33"/>
      <c r="I16" s="33"/>
      <c r="J16" s="42"/>
    </row>
    <row r="17" spans="1:10" ht="20.100000000000001" customHeight="1" x14ac:dyDescent="0.25">
      <c r="A17" s="41"/>
      <c r="B17" s="42"/>
      <c r="C17" s="42"/>
      <c r="D17" s="33"/>
      <c r="E17" s="33"/>
      <c r="F17" s="42"/>
      <c r="G17" s="33"/>
      <c r="H17" s="33"/>
      <c r="I17" s="33"/>
      <c r="J17" s="42"/>
    </row>
    <row r="18" spans="1:10" ht="20.100000000000001" customHeight="1" x14ac:dyDescent="0.25">
      <c r="A18" s="41"/>
      <c r="B18" s="42"/>
      <c r="C18" s="42"/>
      <c r="D18" s="33"/>
      <c r="E18" s="33"/>
      <c r="F18" s="42"/>
      <c r="G18" s="33"/>
      <c r="H18" s="33"/>
      <c r="I18" s="33"/>
      <c r="J18" s="42"/>
    </row>
    <row r="19" spans="1:10" ht="20.100000000000001" customHeight="1" x14ac:dyDescent="0.25">
      <c r="A19" s="41"/>
      <c r="B19" s="42"/>
      <c r="C19" s="42"/>
      <c r="D19" s="33"/>
      <c r="E19" s="33"/>
      <c r="F19" s="42"/>
      <c r="G19" s="33"/>
      <c r="H19" s="33"/>
      <c r="I19" s="33"/>
      <c r="J19" s="42"/>
    </row>
    <row r="20" spans="1:10" ht="20.100000000000001" customHeight="1" x14ac:dyDescent="0.25">
      <c r="A20" s="41"/>
      <c r="B20" s="42"/>
      <c r="C20" s="42"/>
      <c r="D20" s="33"/>
      <c r="E20" s="33"/>
      <c r="F20" s="42"/>
      <c r="G20" s="33"/>
      <c r="H20" s="33"/>
      <c r="I20" s="33"/>
      <c r="J20" s="42"/>
    </row>
    <row r="21" spans="1:10" ht="20.100000000000001" customHeight="1" x14ac:dyDescent="0.25">
      <c r="A21" s="41"/>
      <c r="B21" s="42"/>
      <c r="C21" s="42"/>
      <c r="D21" s="33"/>
      <c r="E21" s="33"/>
      <c r="F21" s="42"/>
      <c r="G21" s="33"/>
      <c r="H21" s="33"/>
      <c r="I21" s="33"/>
      <c r="J21" s="42"/>
    </row>
    <row r="22" spans="1:10" ht="20.100000000000001" customHeight="1" x14ac:dyDescent="0.25">
      <c r="A22" s="41"/>
      <c r="B22" s="42"/>
      <c r="C22" s="42"/>
      <c r="D22" s="33"/>
      <c r="E22" s="33"/>
      <c r="F22" s="42"/>
      <c r="G22" s="33"/>
      <c r="H22" s="33"/>
      <c r="I22" s="33"/>
      <c r="J22" s="42"/>
    </row>
    <row r="23" spans="1:10" ht="20.100000000000001" customHeight="1" x14ac:dyDescent="0.25">
      <c r="A23" s="41"/>
      <c r="B23" s="42"/>
      <c r="C23" s="42"/>
      <c r="D23" s="33"/>
      <c r="E23" s="33"/>
      <c r="F23" s="42"/>
      <c r="G23" s="33"/>
      <c r="H23" s="33"/>
      <c r="I23" s="33"/>
      <c r="J23" s="42"/>
    </row>
    <row r="24" spans="1:10" ht="20.100000000000001" customHeight="1" x14ac:dyDescent="0.25">
      <c r="A24" s="41"/>
      <c r="B24" s="42"/>
      <c r="C24" s="42"/>
      <c r="D24" s="33"/>
      <c r="E24" s="33"/>
      <c r="F24" s="42"/>
      <c r="G24" s="33"/>
      <c r="H24" s="33"/>
      <c r="I24" s="33"/>
      <c r="J24" s="42"/>
    </row>
    <row r="25" spans="1:10" ht="20.100000000000001" customHeight="1" x14ac:dyDescent="0.25">
      <c r="A25" s="41"/>
      <c r="B25" s="42"/>
      <c r="C25" s="42"/>
      <c r="D25" s="33"/>
      <c r="E25" s="33"/>
      <c r="F25" s="42"/>
      <c r="G25" s="33"/>
      <c r="H25" s="33"/>
      <c r="I25" s="33"/>
      <c r="J25" s="42"/>
    </row>
    <row r="26" spans="1:10" x14ac:dyDescent="0.25">
      <c r="A26" t="s">
        <v>130</v>
      </c>
    </row>
  </sheetData>
  <mergeCells count="4">
    <mergeCell ref="B1:J1"/>
    <mergeCell ref="B3:D3"/>
    <mergeCell ref="E3:F3"/>
    <mergeCell ref="G3:H3"/>
  </mergeCells>
  <pageMargins left="0.25" right="0.25" top="0.75" bottom="0.75" header="0.3" footer="0.3"/>
  <pageSetup scale="84"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Winter Application" prompt="Yes or No" xr:uid="{7A4E307F-1DA8-46F9-B8BE-FBC19FF48A65}">
          <x14:formula1>
            <xm:f>'Pull Down Menu'!$E$2:$E$3</xm:f>
          </x14:formula1>
          <xm:sqref>J5</xm:sqref>
        </x14:dataValidation>
        <x14:dataValidation type="list" allowBlank="1" showInputMessage="1" showErrorMessage="1" promptTitle="Before Planting" prompt="Yes or No" xr:uid="{91474670-96EE-4FA0-B0CB-9D945C559C27}">
          <x14:formula1>
            <xm:f>'Pull Down Menu'!$E$2:$E$3</xm:f>
          </x14:formula1>
          <xm:sqref>F5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30086-36DF-428D-A0DE-473E95A53D01}">
  <dimension ref="A1:E11"/>
  <sheetViews>
    <sheetView workbookViewId="0">
      <selection activeCell="B6" sqref="B6"/>
    </sheetView>
  </sheetViews>
  <sheetFormatPr defaultRowHeight="15" x14ac:dyDescent="0.25"/>
  <cols>
    <col min="1" max="1" width="12.42578125" bestFit="1" customWidth="1"/>
    <col min="2" max="2" width="12" bestFit="1" customWidth="1"/>
    <col min="3" max="3" width="13.85546875" bestFit="1" customWidth="1"/>
    <col min="4" max="4" width="17.7109375" bestFit="1" customWidth="1"/>
  </cols>
  <sheetData>
    <row r="1" spans="1:5" x14ac:dyDescent="0.25">
      <c r="A1" s="15" t="s">
        <v>162</v>
      </c>
      <c r="B1" s="15" t="s">
        <v>77</v>
      </c>
      <c r="C1" s="15" t="s">
        <v>80</v>
      </c>
      <c r="D1" s="15" t="s">
        <v>1</v>
      </c>
      <c r="E1" s="15" t="s">
        <v>7</v>
      </c>
    </row>
    <row r="2" spans="1:5" x14ac:dyDescent="0.25">
      <c r="A2" t="s">
        <v>164</v>
      </c>
      <c r="B2" t="s">
        <v>6</v>
      </c>
      <c r="C2" t="s">
        <v>81</v>
      </c>
      <c r="D2" t="s">
        <v>81</v>
      </c>
      <c r="E2" t="s">
        <v>95</v>
      </c>
    </row>
    <row r="3" spans="1:5" x14ac:dyDescent="0.25">
      <c r="B3" t="s">
        <v>78</v>
      </c>
      <c r="C3" t="s">
        <v>82</v>
      </c>
      <c r="D3" t="s">
        <v>91</v>
      </c>
      <c r="E3" t="s">
        <v>96</v>
      </c>
    </row>
    <row r="4" spans="1:5" x14ac:dyDescent="0.25">
      <c r="A4" t="s">
        <v>163</v>
      </c>
      <c r="B4" t="s">
        <v>79</v>
      </c>
      <c r="C4" t="s">
        <v>83</v>
      </c>
      <c r="D4" t="s">
        <v>82</v>
      </c>
    </row>
    <row r="5" spans="1:5" x14ac:dyDescent="0.25">
      <c r="A5" s="66">
        <v>45387</v>
      </c>
      <c r="B5" t="s">
        <v>173</v>
      </c>
      <c r="C5" t="s">
        <v>84</v>
      </c>
      <c r="D5" t="s">
        <v>92</v>
      </c>
    </row>
    <row r="6" spans="1:5" x14ac:dyDescent="0.25">
      <c r="C6" t="s">
        <v>85</v>
      </c>
      <c r="D6" t="s">
        <v>86</v>
      </c>
    </row>
    <row r="7" spans="1:5" x14ac:dyDescent="0.25">
      <c r="C7" t="s">
        <v>86</v>
      </c>
      <c r="D7" t="s">
        <v>93</v>
      </c>
    </row>
    <row r="8" spans="1:5" x14ac:dyDescent="0.25">
      <c r="C8" t="s">
        <v>87</v>
      </c>
      <c r="D8" t="s">
        <v>94</v>
      </c>
    </row>
    <row r="9" spans="1:5" x14ac:dyDescent="0.25">
      <c r="C9" t="s">
        <v>88</v>
      </c>
      <c r="D9" t="s">
        <v>88</v>
      </c>
    </row>
    <row r="10" spans="1:5" x14ac:dyDescent="0.25">
      <c r="C10" t="s">
        <v>89</v>
      </c>
      <c r="D10" t="s">
        <v>89</v>
      </c>
    </row>
    <row r="11" spans="1:5" x14ac:dyDescent="0.25">
      <c r="C11" t="s">
        <v>90</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Instructions</vt:lpstr>
      <vt:lpstr>Nitrogen Application</vt:lpstr>
      <vt:lpstr>Manure Nitrogen Calculation</vt:lpstr>
      <vt:lpstr>Yearly Applicaiton Rates</vt:lpstr>
      <vt:lpstr>Site Specific Record 1</vt:lpstr>
      <vt:lpstr>Site Specific Record 2</vt:lpstr>
      <vt:lpstr>Pull Down Menu</vt:lpstr>
      <vt:lpstr>Instructions!Print_Area</vt:lpstr>
      <vt:lpstr>'Site Specific Record 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D Otterness</dc:creator>
  <cp:lastModifiedBy>Peter D Otterness</cp:lastModifiedBy>
  <cp:lastPrinted>2024-01-24T21:36:28Z</cp:lastPrinted>
  <dcterms:created xsi:type="dcterms:W3CDTF">2023-03-17T12:01:58Z</dcterms:created>
  <dcterms:modified xsi:type="dcterms:W3CDTF">2024-04-05T18:14:46Z</dcterms:modified>
</cp:coreProperties>
</file>