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232" windowHeight="10428" activeTab="0"/>
  </bookViews>
  <sheets>
    <sheet name="Slope Mound" sheetId="1" r:id="rId1"/>
    <sheet name="Flat Mound" sheetId="2" r:id="rId2"/>
  </sheets>
  <definedNames>
    <definedName name="_xlnm.Print_Area" localSheetId="1">'Flat Mound'!$A$1:$T$102</definedName>
  </definedNames>
  <calcPr fullCalcOnLoad="1"/>
</workbook>
</file>

<file path=xl/sharedStrings.xml><?xml version="1.0" encoding="utf-8"?>
<sst xmlns="http://schemas.openxmlformats.org/spreadsheetml/2006/main" count="522" uniqueCount="250">
  <si>
    <r>
      <t>Determine rock layer width  = 0.83 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/gpd x Linear Loading Rate (LLR) (see LLR chart)</t>
    </r>
  </si>
  <si>
    <r>
      <t>0.83 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/gpd       x</t>
    </r>
  </si>
  <si>
    <r>
      <t>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         /</t>
    </r>
  </si>
  <si>
    <r>
      <t>ft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     /      27   = </t>
    </r>
  </si>
  <si>
    <r>
      <t>yd</t>
    </r>
    <r>
      <rPr>
        <vertAlign val="superscript"/>
        <sz val="10"/>
        <rFont val="Arial Narrow"/>
        <family val="2"/>
      </rPr>
      <t>3</t>
    </r>
  </si>
  <si>
    <r>
      <t>yd</t>
    </r>
    <r>
      <rPr>
        <vertAlign val="superscript"/>
        <sz val="10"/>
        <rFont val="Arial Narrow"/>
        <family val="2"/>
      </rPr>
      <t xml:space="preserve">3      </t>
    </r>
    <r>
      <rPr>
        <sz val="10"/>
        <rFont val="Arial Narrow"/>
        <family val="2"/>
      </rPr>
      <t xml:space="preserve"> X        1.4 ton/yd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     =</t>
    </r>
  </si>
  <si>
    <r>
      <t>c. Upslope berm multiplier based on land slope</t>
    </r>
    <r>
      <rPr>
        <i/>
        <sz val="10"/>
        <rFont val="Arial Narrow"/>
        <family val="2"/>
      </rPr>
      <t xml:space="preserve"> (see figure D-34)</t>
    </r>
  </si>
  <si>
    <r>
      <t xml:space="preserve">g. Downslope berm multiplier based on percent land slope </t>
    </r>
    <r>
      <rPr>
        <i/>
        <sz val="10"/>
        <rFont val="Arial Narrow"/>
        <family val="2"/>
      </rPr>
      <t>(see Figure D-34)</t>
    </r>
  </si>
  <si>
    <t>Job#</t>
  </si>
  <si>
    <t>Less Than or Equal To 1% Slopes</t>
  </si>
  <si>
    <t>Mound Detail: Land slope &lt; or = to 1%</t>
  </si>
  <si>
    <t>Absorption width equals absorption ratio (see Figure D-33) times rock layer width</t>
  </si>
  <si>
    <t>MOUND SLOPE WIDTH &amp; LENGTH (Less than or equal to 1%)</t>
  </si>
  <si>
    <t xml:space="preserve"> Absorption width (F):</t>
  </si>
  <si>
    <t>Calculate minimum mound size</t>
  </si>
  <si>
    <t>Original grade</t>
  </si>
  <si>
    <t>a. Determine depth of clean sand at upslope edge of rock layer = 3 feet minus distance to restricting layer(C1)</t>
  </si>
  <si>
    <t>ft      -</t>
  </si>
  <si>
    <t>berm:</t>
  </si>
  <si>
    <t>absorption width:</t>
  </si>
  <si>
    <t xml:space="preserve">plus depth of rock layer (1 foot) plus depth of cover (1 foot)  </t>
  </si>
  <si>
    <t>ft+1ft+1ft =</t>
  </si>
  <si>
    <t>c. Berm width = upslope mound height(G2b) times 4 (4 is recommended, but could be 3-12)</t>
  </si>
  <si>
    <t>x 4 =</t>
  </si>
  <si>
    <t>d. The total landscape width is the sum of berm (G2c) width plus rock layer width (D2) plus berm width (G2c)</t>
  </si>
  <si>
    <t>feet +</t>
  </si>
  <si>
    <t>feet =</t>
  </si>
  <si>
    <t xml:space="preserve">e. Additional width necessary for absorption = the absorption width (F) minus the landscape width (G2d) </t>
  </si>
  <si>
    <t>feet -</t>
  </si>
  <si>
    <t>if number is negative (&lt;0) skip to g</t>
  </si>
  <si>
    <t>f. Final berm width =additional width (G2e) plus the berm width (G2c)</t>
  </si>
  <si>
    <t>Total absorption width:</t>
  </si>
  <si>
    <t xml:space="preserve">feet  = </t>
  </si>
  <si>
    <t xml:space="preserve">g. Total mound width is the sum of berm width(G2f or G2c) plus rock layer width (D2) </t>
  </si>
  <si>
    <t xml:space="preserve"> plus berm width (G2f or G2c)</t>
  </si>
  <si>
    <t>Rockbed setback</t>
  </si>
  <si>
    <t>(all sides)</t>
  </si>
  <si>
    <t>h. Total mound length is the sum of berm (G2f or G2c) plus rock layer length (D3) plus berm (G2f or G2c)</t>
  </si>
  <si>
    <t>i. Setbacks from the rockbed are calculated as follows: the absorption width (F) minus the rock bed width</t>
  </si>
  <si>
    <t xml:space="preserve"> (D2) divided by 2:   (</t>
  </si>
  <si>
    <t>feet) /      2       =</t>
  </si>
  <si>
    <t>Final Dimensions  (slope &lt; 1%)</t>
  </si>
  <si>
    <t>DOWNSLOPE</t>
  </si>
  <si>
    <t>e. Drop in elevation = rock layer width (D2) times percent landslope(C5) / 100</t>
  </si>
  <si>
    <t xml:space="preserve"> ft              x            </t>
  </si>
  <si>
    <t>%  / 100 =</t>
  </si>
  <si>
    <t xml:space="preserve">f. Downslope mound height = depth of clean sand for slope difference (G2e) </t>
  </si>
  <si>
    <t>at downslope rock edge plus the mound height at the upslope edge of rock layer (2b)</t>
  </si>
  <si>
    <t>Upslope berm:</t>
  </si>
  <si>
    <t>ft           +</t>
  </si>
  <si>
    <t>Rockbed</t>
  </si>
  <si>
    <t>Width:</t>
  </si>
  <si>
    <t>Total</t>
  </si>
  <si>
    <t>Length:</t>
  </si>
  <si>
    <t>h. Downslope width = downslope multiplier(G2g) times downslope mound height(G2f)</t>
  </si>
  <si>
    <t>i. Select greater of G1 and G2h as the downslope width</t>
  </si>
  <si>
    <t>Downslope berm:</t>
  </si>
  <si>
    <t>Downslope absorption width:</t>
  </si>
  <si>
    <t>j. Total mound width is the sum of upslope (G2d) width plus rock layer width (D2) plus downslope width (G2i)</t>
  </si>
  <si>
    <t xml:space="preserve">        ft +</t>
  </si>
  <si>
    <t>ft +</t>
  </si>
  <si>
    <t>k. Total mound length is the sum of upslope width (G2d) plus rock layer length (D3) plus upslope width (G2d)</t>
  </si>
  <si>
    <t xml:space="preserve">     ft      +</t>
  </si>
  <si>
    <t>Total length:</t>
  </si>
  <si>
    <t>Final Dimensions  (slope &gt;1%)</t>
  </si>
  <si>
    <t>ft      x</t>
  </si>
  <si>
    <t>Notes:</t>
  </si>
  <si>
    <t>Divert surface water away from mound.</t>
  </si>
  <si>
    <t>I hereby certify that all work has been completed in accordance with all applicable ordinances, rules &amp; laws.</t>
  </si>
  <si>
    <r>
      <t>a. Upslope Volume: (depth of clean sand + 1) x (upslope berm)  x (mound length) / 2 = ft</t>
    </r>
    <r>
      <rPr>
        <vertAlign val="superscript"/>
        <sz val="10"/>
        <rFont val="Arial Narrow"/>
        <family val="2"/>
      </rPr>
      <t>3</t>
    </r>
  </si>
  <si>
    <r>
      <t xml:space="preserve">gpd </t>
    </r>
    <r>
      <rPr>
        <i/>
        <sz val="10"/>
        <rFont val="Arial Narrow"/>
        <family val="2"/>
      </rPr>
      <t>(see figure A-1)</t>
    </r>
  </si>
  <si>
    <r>
      <t>ft</t>
    </r>
    <r>
      <rPr>
        <vertAlign val="superscript"/>
        <sz val="10"/>
        <rFont val="Arial Narrow"/>
        <family val="2"/>
      </rPr>
      <t>3</t>
    </r>
  </si>
  <si>
    <r>
      <t>b. Volume under rockbed:  (average depth of sand under rock) x (rockbed width) x (mound length) = ft</t>
    </r>
    <r>
      <rPr>
        <vertAlign val="superscript"/>
        <sz val="10"/>
        <rFont val="Arial Narrow"/>
        <family val="2"/>
      </rPr>
      <t>3</t>
    </r>
  </si>
  <si>
    <r>
      <t>c. Downslope Volume:  (depth of clean sand + 1) x (downslope berm) x (mound length) / 2 = ft</t>
    </r>
    <r>
      <rPr>
        <vertAlign val="superscript"/>
        <sz val="10"/>
        <rFont val="Arial Narrow"/>
        <family val="2"/>
      </rPr>
      <t>3</t>
    </r>
  </si>
  <si>
    <r>
      <t xml:space="preserve">gallons </t>
    </r>
    <r>
      <rPr>
        <i/>
        <sz val="10"/>
        <rFont val="Arial Narrow"/>
        <family val="2"/>
      </rPr>
      <t>(see figure C-1)</t>
    </r>
  </si>
  <si>
    <r>
      <t>Divide ft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by 27 ft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/yd</t>
    </r>
    <r>
      <rPr>
        <vertAlign val="superscript"/>
        <sz val="10"/>
        <rFont val="Arial Narrow"/>
        <family val="2"/>
      </rPr>
      <t xml:space="preserve">3 </t>
    </r>
    <r>
      <rPr>
        <sz val="10"/>
        <rFont val="Arial Narrow"/>
        <family val="2"/>
      </rPr>
      <t>to get cubic yards</t>
    </r>
  </si>
  <si>
    <r>
      <t xml:space="preserve">/ 27 </t>
    </r>
    <r>
      <rPr>
        <sz val="10"/>
        <rFont val="Arial Narrow"/>
        <family val="0"/>
      </rPr>
      <t xml:space="preserve"> =</t>
    </r>
  </si>
  <si>
    <r>
      <t>yds</t>
    </r>
    <r>
      <rPr>
        <vertAlign val="superscript"/>
        <sz val="10"/>
        <rFont val="Arial Narrow"/>
        <family val="2"/>
      </rPr>
      <t>3</t>
    </r>
  </si>
  <si>
    <r>
      <t>yds</t>
    </r>
    <r>
      <rPr>
        <vertAlign val="superscript"/>
        <sz val="10"/>
        <rFont val="Arial Narrow"/>
        <family val="2"/>
      </rPr>
      <t xml:space="preserve">3 x </t>
    </r>
    <r>
      <rPr>
        <sz val="10"/>
        <rFont val="Arial Narrow"/>
        <family val="0"/>
      </rPr>
      <t>1.4</t>
    </r>
  </si>
  <si>
    <r>
      <t xml:space="preserve">SOILS </t>
    </r>
    <r>
      <rPr>
        <i/>
        <sz val="10"/>
        <rFont val="Arial Narrow"/>
        <family val="2"/>
      </rPr>
      <t>(Site evaluation data)</t>
    </r>
  </si>
  <si>
    <r>
      <t xml:space="preserve">Soil loading rate </t>
    </r>
    <r>
      <rPr>
        <i/>
        <sz val="10"/>
        <rFont val="Arial Narrow"/>
        <family val="2"/>
      </rPr>
      <t>(see Figure D-33)</t>
    </r>
  </si>
  <si>
    <r>
      <t>gpd/ ft</t>
    </r>
    <r>
      <rPr>
        <vertAlign val="superscript"/>
        <sz val="10"/>
        <rFont val="Arial Narrow"/>
        <family val="2"/>
      </rPr>
      <t>2</t>
    </r>
  </si>
  <si>
    <r>
      <t>ft</t>
    </r>
    <r>
      <rPr>
        <vertAlign val="superscript"/>
        <sz val="10"/>
        <rFont val="Arial Narrow"/>
        <family val="2"/>
      </rPr>
      <t>2</t>
    </r>
  </si>
  <si>
    <t xml:space="preserve">Silty or Sandy </t>
  </si>
  <si>
    <t>Multiply average design flow (A) by 0.83 to obtain required area of rock layer: Item A x 0.83=</t>
  </si>
  <si>
    <t>Clay or Clay</t>
  </si>
  <si>
    <t>&gt;120*</t>
  </si>
  <si>
    <t>*Must be other or performance.</t>
  </si>
  <si>
    <t>D-34 Slope Multiplier Table</t>
  </si>
  <si>
    <t>ft</t>
  </si>
  <si>
    <t>Land</t>
  </si>
  <si>
    <t xml:space="preserve">Upslope </t>
  </si>
  <si>
    <t xml:space="preserve">Downslope </t>
  </si>
  <si>
    <t>LLR Chart</t>
  </si>
  <si>
    <t>Slope</t>
  </si>
  <si>
    <t>multipliers for various</t>
  </si>
  <si>
    <t>Perk Rate</t>
  </si>
  <si>
    <t>LLR</t>
  </si>
  <si>
    <t>in %</t>
  </si>
  <si>
    <t>slope ratios</t>
  </si>
  <si>
    <t>&lt;120 MPI</t>
  </si>
  <si>
    <t>&lt;=12</t>
  </si>
  <si>
    <t>3:1</t>
  </si>
  <si>
    <t>4:1</t>
  </si>
  <si>
    <t>5:1</t>
  </si>
  <si>
    <t>6:1</t>
  </si>
  <si>
    <t>7:1</t>
  </si>
  <si>
    <t>&gt;=120 MPI</t>
  </si>
  <si>
    <t>&lt;=6</t>
  </si>
  <si>
    <t>Length of rock layer = area divided by width =</t>
  </si>
  <si>
    <t xml:space="preserve">  feet = </t>
  </si>
  <si>
    <t>E.</t>
  </si>
  <si>
    <t>ROCK VOLUME</t>
  </si>
  <si>
    <t>Multiply rock area by rock depth to get cubic feet of rock</t>
  </si>
  <si>
    <t>X</t>
  </si>
  <si>
    <t>ft =</t>
  </si>
  <si>
    <t xml:space="preserve">Multiply cubic yards by 1.4 to get weight of rock in tons; </t>
  </si>
  <si>
    <t>F.</t>
  </si>
  <si>
    <t>ABSORPTION WIDTH</t>
  </si>
  <si>
    <t>Absorption Ratio (Fig. D-33):</t>
  </si>
  <si>
    <t xml:space="preserve">1. </t>
  </si>
  <si>
    <t>Absorption width equals absorption ratio times rock layer width</t>
  </si>
  <si>
    <t>x</t>
  </si>
  <si>
    <t>ft         =</t>
  </si>
  <si>
    <t>G.</t>
  </si>
  <si>
    <t>MOUND SLOPE WIDTH &amp; LENGTH (Greater than 1%)</t>
  </si>
  <si>
    <t>Downslope absorption width = absorption width minus rock layer width</t>
  </si>
  <si>
    <t>feet        -</t>
  </si>
  <si>
    <t xml:space="preserve">feet = </t>
  </si>
  <si>
    <t>Calculate mound size</t>
  </si>
  <si>
    <t>UPSLOPE</t>
  </si>
  <si>
    <t>a. Depth of clean sand at upslope edge of rock layer = 3 feet minus distance to restricting layer(C1)</t>
  </si>
  <si>
    <t xml:space="preserve">  ft    -</t>
  </si>
  <si>
    <t xml:space="preserve">          Original grade</t>
  </si>
  <si>
    <t>b. Mound height at the upslope edge of rock layer = depth of clean sand for separation (G2a)</t>
  </si>
  <si>
    <t>Restrictive layer</t>
  </si>
  <si>
    <t xml:space="preserve"> at upslope edge plus depth of rock layer (1 foot) to depth of cover (1 foot) </t>
  </si>
  <si>
    <t xml:space="preserve">ft + 1ft + 1 ft = </t>
  </si>
  <si>
    <t>Selected berm multiplier:</t>
  </si>
  <si>
    <t>absorption width</t>
  </si>
  <si>
    <t>d. Upslope width = berm multiplier(G2c) times upslope mound height(G2b):</t>
  </si>
  <si>
    <t xml:space="preserve"> x</t>
  </si>
  <si>
    <t xml:space="preserve">  ft      =</t>
  </si>
  <si>
    <t>Job #</t>
  </si>
  <si>
    <t>H.</t>
  </si>
  <si>
    <t>SAND VOLUME</t>
  </si>
  <si>
    <t>Greater than 1% Slopes</t>
  </si>
  <si>
    <t>1.</t>
  </si>
  <si>
    <t>Upslope Volume +  Volume under rockbed + Downslope Volume</t>
  </si>
  <si>
    <t>A.</t>
  </si>
  <si>
    <t>FLOW</t>
  </si>
  <si>
    <t xml:space="preserve">Estimated </t>
  </si>
  <si>
    <t>ft        x</t>
  </si>
  <si>
    <t>ft  / 2  =</t>
  </si>
  <si>
    <t>or measured</t>
  </si>
  <si>
    <t xml:space="preserve">   x 1.5 (safety factor) =</t>
  </si>
  <si>
    <t>gpd</t>
  </si>
  <si>
    <t>ft       x</t>
  </si>
  <si>
    <t>ft        =</t>
  </si>
  <si>
    <t>B.</t>
  </si>
  <si>
    <t>SEPTIC TANK LIQUID VOLUMES</t>
  </si>
  <si>
    <t>Septic tank capacity</t>
  </si>
  <si>
    <t>ft  /  2  =</t>
  </si>
  <si>
    <t>Total cubic feet:</t>
  </si>
  <si>
    <t>=</t>
  </si>
  <si>
    <t>C-1 Septic Tank Capacity in Gallons</t>
  </si>
  <si>
    <t>Number of</t>
  </si>
  <si>
    <t>Minimum</t>
  </si>
  <si>
    <t xml:space="preserve">Capacity with </t>
  </si>
  <si>
    <t>2.</t>
  </si>
  <si>
    <t>Bedrooms</t>
  </si>
  <si>
    <t>Capacity</t>
  </si>
  <si>
    <t>Garb. Disp.</t>
  </si>
  <si>
    <t>Disp. and Lift</t>
  </si>
  <si>
    <t>2 or less</t>
  </si>
  <si>
    <t>3.</t>
  </si>
  <si>
    <t xml:space="preserve">Multiply cubic yards by 1.4 to get weight of sand in tons; </t>
  </si>
  <si>
    <t>3 or 4</t>
  </si>
  <si>
    <t>tons</t>
  </si>
  <si>
    <t>5 or 6</t>
  </si>
  <si>
    <t>7, 8 or 9</t>
  </si>
  <si>
    <t>A-1 Estimated Sewage Flows in GPD</t>
  </si>
  <si>
    <t>D-33 Absorption Width Sizing Table</t>
  </si>
  <si>
    <t>No. of</t>
  </si>
  <si>
    <t>Perc Rate</t>
  </si>
  <si>
    <t>Soil Texture</t>
  </si>
  <si>
    <t>Loading Rate</t>
  </si>
  <si>
    <t xml:space="preserve">Absorption </t>
  </si>
  <si>
    <t xml:space="preserve">C. </t>
  </si>
  <si>
    <t>Bdrms</t>
  </si>
  <si>
    <t>Class I</t>
  </si>
  <si>
    <t>Class II</t>
  </si>
  <si>
    <t>Class III</t>
  </si>
  <si>
    <t>Class IV</t>
  </si>
  <si>
    <t>mpi</t>
  </si>
  <si>
    <t>gpd/sq ft</t>
  </si>
  <si>
    <t>Ratio</t>
  </si>
  <si>
    <t>Depth to restricting layer=</t>
  </si>
  <si>
    <t>feet</t>
  </si>
  <si>
    <t xml:space="preserve">60% of </t>
  </si>
  <si>
    <t>Coarse sand</t>
  </si>
  <si>
    <t xml:space="preserve">Depth of percolation tests = </t>
  </si>
  <si>
    <t>inches</t>
  </si>
  <si>
    <t xml:space="preserve">the </t>
  </si>
  <si>
    <t>&lt;5</t>
  </si>
  <si>
    <t>Loamy sand</t>
  </si>
  <si>
    <t>Texture</t>
  </si>
  <si>
    <t xml:space="preserve">values </t>
  </si>
  <si>
    <t>Med., Fine sand</t>
  </si>
  <si>
    <t>4.</t>
  </si>
  <si>
    <t xml:space="preserve">in the </t>
  </si>
  <si>
    <t>6 -15</t>
  </si>
  <si>
    <t>Sandy loam</t>
  </si>
  <si>
    <t>Percolation rate</t>
  </si>
  <si>
    <t>MPI</t>
  </si>
  <si>
    <t xml:space="preserve">Class I, </t>
  </si>
  <si>
    <t>16-30</t>
  </si>
  <si>
    <t>Loam</t>
  </si>
  <si>
    <t>5.</t>
  </si>
  <si>
    <t>% Land Slope</t>
  </si>
  <si>
    <t>%</t>
  </si>
  <si>
    <t xml:space="preserve">II or II </t>
  </si>
  <si>
    <t>31-45</t>
  </si>
  <si>
    <t>Silt Loam, Silt</t>
  </si>
  <si>
    <t>columns</t>
  </si>
  <si>
    <t>46 - 60</t>
  </si>
  <si>
    <t>Clay loam, Silty</t>
  </si>
  <si>
    <t>or Sandy Clay Loam</t>
  </si>
  <si>
    <t>D.</t>
  </si>
  <si>
    <t>ROCK LAYER DIMENSIONS</t>
  </si>
  <si>
    <t>61-120</t>
  </si>
  <si>
    <t>University of Minnesota Mound Design Worksheet</t>
  </si>
  <si>
    <t xml:space="preserve">Add 10% for Constructability </t>
  </si>
  <si>
    <t xml:space="preserve">Multiply cubic yards by 1.4 to get weight of sand in tons </t>
  </si>
  <si>
    <t>tons x 1.1 =</t>
  </si>
  <si>
    <t xml:space="preserve">Number of tanks/compartments </t>
  </si>
  <si>
    <t>Absorption ratio:</t>
  </si>
  <si>
    <t>Effluent Filter  (yes/no)</t>
  </si>
  <si>
    <t>Number of tanks/compartments</t>
  </si>
  <si>
    <t>Effluent filter (yes/no)</t>
  </si>
  <si>
    <t xml:space="preserve">                                                                                      (license #)                                                              (date)</t>
  </si>
  <si>
    <t>(signature)</t>
  </si>
  <si>
    <t>(license #)</t>
  </si>
  <si>
    <t>(date)</t>
  </si>
  <si>
    <r>
      <t>gpd x 0.83 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/gpd =</t>
    </r>
  </si>
  <si>
    <r>
      <t>yds</t>
    </r>
    <r>
      <rPr>
        <vertAlign val="superscript"/>
        <sz val="10"/>
        <rFont val="Arial Narrow"/>
        <family val="2"/>
      </rPr>
      <t xml:space="preserve">3 </t>
    </r>
    <r>
      <rPr>
        <sz val="10"/>
        <rFont val="Arial Narrow"/>
        <family val="2"/>
      </rPr>
      <t>x 1.4</t>
    </r>
  </si>
  <si>
    <t>Mound Detail: Land slope &gt; 1%</t>
  </si>
  <si>
    <t>12" cover - top 6" topsoil</t>
  </si>
  <si>
    <t>1.5" inspection pipe</t>
  </si>
  <si>
    <t>18 " at peak - top 6" topsoil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</si>
</sst>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[$-409]h:mm:ss\ AM/PM"/>
    <numFmt numFmtId="175" formatCode="[h]:mm:ss;@"/>
    <numFmt numFmtId="176" formatCode="[$-409]dddd\,\ mmmm\ dd\,\ yyyy"/>
    <numFmt numFmtId="177" formatCode="0_);[Red]\(0\)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0"/>
    </font>
    <font>
      <b/>
      <sz val="9"/>
      <name val="Arial Narrow"/>
      <family val="0"/>
    </font>
    <font>
      <b/>
      <sz val="14"/>
      <name val="Arial Narrow"/>
      <family val="0"/>
    </font>
    <font>
      <b/>
      <u val="single"/>
      <sz val="10"/>
      <name val="Arial Narrow"/>
      <family val="0"/>
    </font>
    <font>
      <u val="single"/>
      <sz val="10"/>
      <name val="Arial"/>
      <family val="0"/>
    </font>
    <font>
      <b/>
      <sz val="11"/>
      <name val="Arial Narrow"/>
      <family val="2"/>
    </font>
    <font>
      <b/>
      <sz val="13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2" fontId="3" fillId="0" borderId="18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168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5" xfId="0" applyFont="1" applyBorder="1" applyAlignment="1">
      <alignment/>
    </xf>
    <xf numFmtId="0" fontId="7" fillId="0" borderId="2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20" fontId="11" fillId="0" borderId="0" xfId="0" applyNumberFormat="1" applyFont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3" fillId="33" borderId="13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3" fillId="3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68" fontId="3" fillId="0" borderId="11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/>
    </xf>
    <xf numFmtId="168" fontId="3" fillId="0" borderId="24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8" fontId="3" fillId="0" borderId="0" xfId="0" applyNumberFormat="1" applyFont="1" applyAlignment="1">
      <alignment horizontal="right"/>
    </xf>
    <xf numFmtId="0" fontId="11" fillId="0" borderId="24" xfId="0" applyFont="1" applyBorder="1" applyAlignment="1">
      <alignment/>
    </xf>
    <xf numFmtId="168" fontId="3" fillId="0" borderId="24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3" fillId="0" borderId="26" xfId="0" applyFont="1" applyBorder="1" applyAlignment="1">
      <alignment/>
    </xf>
    <xf numFmtId="168" fontId="3" fillId="0" borderId="0" xfId="0" applyNumberFormat="1" applyFont="1" applyAlignment="1">
      <alignment/>
    </xf>
    <xf numFmtId="2" fontId="11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2" fontId="13" fillId="33" borderId="17" xfId="0" applyNumberFormat="1" applyFont="1" applyFill="1" applyBorder="1" applyAlignment="1">
      <alignment horizontal="center"/>
    </xf>
    <xf numFmtId="2" fontId="13" fillId="33" borderId="13" xfId="0" applyNumberFormat="1" applyFont="1" applyFill="1" applyBorder="1" applyAlignment="1">
      <alignment horizontal="center"/>
    </xf>
    <xf numFmtId="2" fontId="13" fillId="33" borderId="16" xfId="0" applyNumberFormat="1" applyFont="1" applyFill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2" fontId="11" fillId="0" borderId="34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2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11" fillId="33" borderId="14" xfId="0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" fontId="11" fillId="33" borderId="22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2" fontId="11" fillId="33" borderId="13" xfId="0" applyNumberFormat="1" applyFont="1" applyFill="1" applyBorder="1" applyAlignment="1">
      <alignment horizontal="center"/>
    </xf>
    <xf numFmtId="2" fontId="11" fillId="33" borderId="16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168" fontId="7" fillId="34" borderId="0" xfId="0" applyNumberFormat="1" applyFont="1" applyFill="1" applyBorder="1" applyAlignment="1">
      <alignment horizontal="right"/>
    </xf>
    <xf numFmtId="2" fontId="11" fillId="34" borderId="0" xfId="0" applyNumberFormat="1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8" fillId="33" borderId="18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1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3" fillId="0" borderId="20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49" fontId="17" fillId="0" borderId="25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86</xdr:row>
      <xdr:rowOff>76200</xdr:rowOff>
    </xdr:from>
    <xdr:to>
      <xdr:col>10</xdr:col>
      <xdr:colOff>171450</xdr:colOff>
      <xdr:row>93</xdr:row>
      <xdr:rowOff>152400</xdr:rowOff>
    </xdr:to>
    <xdr:sp>
      <xdr:nvSpPr>
        <xdr:cNvPr id="1" name="Line 11"/>
        <xdr:cNvSpPr>
          <a:spLocks/>
        </xdr:cNvSpPr>
      </xdr:nvSpPr>
      <xdr:spPr>
        <a:xfrm>
          <a:off x="7391400" y="155352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75</xdr:row>
      <xdr:rowOff>57150</xdr:rowOff>
    </xdr:from>
    <xdr:to>
      <xdr:col>20</xdr:col>
      <xdr:colOff>0</xdr:colOff>
      <xdr:row>94</xdr:row>
      <xdr:rowOff>114300</xdr:rowOff>
    </xdr:to>
    <xdr:grpSp>
      <xdr:nvGrpSpPr>
        <xdr:cNvPr id="2" name="Group 44"/>
        <xdr:cNvGrpSpPr>
          <a:grpSpLocks/>
        </xdr:cNvGrpSpPr>
      </xdr:nvGrpSpPr>
      <xdr:grpSpPr>
        <a:xfrm>
          <a:off x="7391400" y="13420725"/>
          <a:ext cx="6572250" cy="3619500"/>
          <a:chOff x="770" y="1387"/>
          <a:chExt cx="690" cy="386"/>
        </a:xfrm>
        <a:solidFill>
          <a:srgbClr val="FFFFFF"/>
        </a:solidFill>
      </xdr:grpSpPr>
      <xdr:sp>
        <xdr:nvSpPr>
          <xdr:cNvPr id="3" name="AutoShape 2"/>
          <xdr:cNvSpPr>
            <a:spLocks/>
          </xdr:cNvSpPr>
        </xdr:nvSpPr>
        <xdr:spPr>
          <a:xfrm>
            <a:off x="797" y="1387"/>
            <a:ext cx="658" cy="371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901" y="1488"/>
            <a:ext cx="461" cy="9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797" y="154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1362" y="1540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1080" y="138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1012" y="1580"/>
            <a:ext cx="0" cy="1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8"/>
          <xdr:cNvSpPr>
            <a:spLocks/>
          </xdr:cNvSpPr>
        </xdr:nvSpPr>
        <xdr:spPr>
          <a:xfrm>
            <a:off x="888" y="1479"/>
            <a:ext cx="488" cy="237"/>
          </a:xfrm>
          <a:prstGeom prst="roundRect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1175" y="158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V="1">
            <a:off x="770" y="1388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797" y="1773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176" y="1773"/>
            <a:ext cx="2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56</xdr:row>
      <xdr:rowOff>0</xdr:rowOff>
    </xdr:from>
    <xdr:to>
      <xdr:col>19</xdr:col>
      <xdr:colOff>533400</xdr:colOff>
      <xdr:row>68</xdr:row>
      <xdr:rowOff>28575</xdr:rowOff>
    </xdr:to>
    <xdr:grpSp>
      <xdr:nvGrpSpPr>
        <xdr:cNvPr id="14" name="Group 43"/>
        <xdr:cNvGrpSpPr>
          <a:grpSpLocks/>
        </xdr:cNvGrpSpPr>
      </xdr:nvGrpSpPr>
      <xdr:grpSpPr>
        <a:xfrm>
          <a:off x="7296150" y="9782175"/>
          <a:ext cx="6553200" cy="2276475"/>
          <a:chOff x="761" y="1007"/>
          <a:chExt cx="688" cy="235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>
            <a:off x="765" y="1123"/>
            <a:ext cx="684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982" y="1057"/>
            <a:ext cx="16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761" y="1160"/>
            <a:ext cx="68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1036" y="1007"/>
            <a:ext cx="7" cy="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994" y="1062"/>
            <a:ext cx="7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1061" y="1061"/>
            <a:ext cx="7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1125" y="1061"/>
            <a:ext cx="7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036" y="105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982" y="1074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797" y="1124"/>
            <a:ext cx="2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982" y="1132"/>
            <a:ext cx="0" cy="10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1142" y="1138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1400" y="1148"/>
            <a:ext cx="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1445" y="1148"/>
            <a:ext cx="0" cy="5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817" y="1057"/>
            <a:ext cx="165" cy="67"/>
          </a:xfrm>
          <a:custGeom>
            <a:pathLst>
              <a:path h="52" w="118">
                <a:moveTo>
                  <a:pt x="0" y="52"/>
                </a:moveTo>
                <a:cubicBezTo>
                  <a:pt x="16" y="43"/>
                  <a:pt x="32" y="34"/>
                  <a:pt x="47" y="26"/>
                </a:cubicBezTo>
                <a:cubicBezTo>
                  <a:pt x="62" y="18"/>
                  <a:pt x="76" y="10"/>
                  <a:pt x="88" y="6"/>
                </a:cubicBezTo>
                <a:cubicBezTo>
                  <a:pt x="100" y="2"/>
                  <a:pt x="113" y="1"/>
                  <a:pt x="118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1142" y="1057"/>
            <a:ext cx="258" cy="90"/>
          </a:xfrm>
          <a:custGeom>
            <a:pathLst>
              <a:path h="70" w="184">
                <a:moveTo>
                  <a:pt x="0" y="0"/>
                </a:moveTo>
                <a:cubicBezTo>
                  <a:pt x="4" y="0"/>
                  <a:pt x="8" y="1"/>
                  <a:pt x="22" y="5"/>
                </a:cubicBezTo>
                <a:cubicBezTo>
                  <a:pt x="36" y="9"/>
                  <a:pt x="58" y="15"/>
                  <a:pt x="85" y="26"/>
                </a:cubicBezTo>
                <a:cubicBezTo>
                  <a:pt x="112" y="37"/>
                  <a:pt x="167" y="63"/>
                  <a:pt x="184" y="7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982" y="1202"/>
            <a:ext cx="1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142" y="1202"/>
            <a:ext cx="3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H="1">
            <a:off x="797" y="1202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982" y="1238"/>
            <a:ext cx="4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982" y="1132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797" y="1038"/>
            <a:ext cx="648" cy="110"/>
          </a:xfrm>
          <a:custGeom>
            <a:pathLst>
              <a:path h="86" w="462">
                <a:moveTo>
                  <a:pt x="0" y="67"/>
                </a:moveTo>
                <a:cubicBezTo>
                  <a:pt x="28" y="47"/>
                  <a:pt x="57" y="28"/>
                  <a:pt x="86" y="17"/>
                </a:cubicBezTo>
                <a:cubicBezTo>
                  <a:pt x="115" y="6"/>
                  <a:pt x="149" y="4"/>
                  <a:pt x="177" y="2"/>
                </a:cubicBezTo>
                <a:cubicBezTo>
                  <a:pt x="205" y="0"/>
                  <a:pt x="224" y="1"/>
                  <a:pt x="254" y="7"/>
                </a:cubicBezTo>
                <a:cubicBezTo>
                  <a:pt x="284" y="13"/>
                  <a:pt x="322" y="27"/>
                  <a:pt x="357" y="40"/>
                </a:cubicBezTo>
                <a:cubicBezTo>
                  <a:pt x="392" y="53"/>
                  <a:pt x="445" y="78"/>
                  <a:pt x="462" y="8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H="1">
            <a:off x="1299" y="1092"/>
            <a:ext cx="6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1080" y="1039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590550</xdr:colOff>
      <xdr:row>2</xdr:row>
      <xdr:rowOff>190500</xdr:rowOff>
    </xdr:to>
    <xdr:grpSp>
      <xdr:nvGrpSpPr>
        <xdr:cNvPr id="39" name="Group 40"/>
        <xdr:cNvGrpSpPr>
          <a:grpSpLocks/>
        </xdr:cNvGrpSpPr>
      </xdr:nvGrpSpPr>
      <xdr:grpSpPr>
        <a:xfrm>
          <a:off x="47625" y="0"/>
          <a:ext cx="2181225" cy="581025"/>
          <a:chOff x="407" y="3"/>
          <a:chExt cx="167" cy="74"/>
        </a:xfrm>
        <a:solidFill>
          <a:srgbClr val="FFFFFF"/>
        </a:solidFill>
      </xdr:grpSpPr>
      <xdr:pic>
        <xdr:nvPicPr>
          <xdr:cNvPr id="40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7" y="9"/>
            <a:ext cx="151" cy="6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1" name="Rectangle 42"/>
          <xdr:cNvSpPr>
            <a:spLocks/>
          </xdr:cNvSpPr>
        </xdr:nvSpPr>
        <xdr:spPr>
          <a:xfrm>
            <a:off x="557" y="3"/>
            <a:ext cx="17" cy="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361950</xdr:colOff>
      <xdr:row>0</xdr:row>
      <xdr:rowOff>38100</xdr:rowOff>
    </xdr:from>
    <xdr:to>
      <xdr:col>3</xdr:col>
      <xdr:colOff>781050</xdr:colOff>
      <xdr:row>2</xdr:row>
      <xdr:rowOff>180975</xdr:rowOff>
    </xdr:to>
    <xdr:sp>
      <xdr:nvSpPr>
        <xdr:cNvPr id="42" name="Rectangle 45"/>
        <xdr:cNvSpPr>
          <a:spLocks/>
        </xdr:cNvSpPr>
      </xdr:nvSpPr>
      <xdr:spPr>
        <a:xfrm>
          <a:off x="2000250" y="38100"/>
          <a:ext cx="13525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381000</xdr:colOff>
      <xdr:row>56</xdr:row>
      <xdr:rowOff>85725</xdr:rowOff>
    </xdr:from>
    <xdr:ext cx="1609725" cy="190500"/>
    <xdr:sp>
      <xdr:nvSpPr>
        <xdr:cNvPr id="43" name="Text Box 46"/>
        <xdr:cNvSpPr txBox="1">
          <a:spLocks noChangeArrowheads="1"/>
        </xdr:cNvSpPr>
      </xdr:nvSpPr>
      <xdr:spPr>
        <a:xfrm>
          <a:off x="10191750" y="9867900"/>
          <a:ext cx="1609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" at peak - top 6" topsoil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59</xdr:row>
      <xdr:rowOff>123825</xdr:rowOff>
    </xdr:from>
    <xdr:to>
      <xdr:col>14</xdr:col>
      <xdr:colOff>161925</xdr:colOff>
      <xdr:row>59</xdr:row>
      <xdr:rowOff>123825</xdr:rowOff>
    </xdr:to>
    <xdr:sp>
      <xdr:nvSpPr>
        <xdr:cNvPr id="1" name="Line 8"/>
        <xdr:cNvSpPr>
          <a:spLocks/>
        </xdr:cNvSpPr>
      </xdr:nvSpPr>
      <xdr:spPr>
        <a:xfrm>
          <a:off x="8334375" y="10572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63</xdr:row>
      <xdr:rowOff>85725</xdr:rowOff>
    </xdr:from>
    <xdr:to>
      <xdr:col>13</xdr:col>
      <xdr:colOff>228600</xdr:colOff>
      <xdr:row>67</xdr:row>
      <xdr:rowOff>28575</xdr:rowOff>
    </xdr:to>
    <xdr:sp>
      <xdr:nvSpPr>
        <xdr:cNvPr id="2" name="Line 11"/>
        <xdr:cNvSpPr>
          <a:spLocks/>
        </xdr:cNvSpPr>
      </xdr:nvSpPr>
      <xdr:spPr>
        <a:xfrm>
          <a:off x="7820025" y="112204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62</xdr:row>
      <xdr:rowOff>28575</xdr:rowOff>
    </xdr:from>
    <xdr:to>
      <xdr:col>17</xdr:col>
      <xdr:colOff>390525</xdr:colOff>
      <xdr:row>62</xdr:row>
      <xdr:rowOff>123825</xdr:rowOff>
    </xdr:to>
    <xdr:sp>
      <xdr:nvSpPr>
        <xdr:cNvPr id="3" name="Line 21"/>
        <xdr:cNvSpPr>
          <a:spLocks/>
        </xdr:cNvSpPr>
      </xdr:nvSpPr>
      <xdr:spPr>
        <a:xfrm flipH="1">
          <a:off x="10487025" y="109918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58</xdr:row>
      <xdr:rowOff>123825</xdr:rowOff>
    </xdr:from>
    <xdr:to>
      <xdr:col>14</xdr:col>
      <xdr:colOff>457200</xdr:colOff>
      <xdr:row>59</xdr:row>
      <xdr:rowOff>85725</xdr:rowOff>
    </xdr:to>
    <xdr:sp>
      <xdr:nvSpPr>
        <xdr:cNvPr id="4" name="Line 22"/>
        <xdr:cNvSpPr>
          <a:spLocks/>
        </xdr:cNvSpPr>
      </xdr:nvSpPr>
      <xdr:spPr>
        <a:xfrm>
          <a:off x="8696325" y="10401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57</xdr:row>
      <xdr:rowOff>0</xdr:rowOff>
    </xdr:from>
    <xdr:to>
      <xdr:col>19</xdr:col>
      <xdr:colOff>428625</xdr:colOff>
      <xdr:row>68</xdr:row>
      <xdr:rowOff>47625</xdr:rowOff>
    </xdr:to>
    <xdr:grpSp>
      <xdr:nvGrpSpPr>
        <xdr:cNvPr id="5" name="Group 46"/>
        <xdr:cNvGrpSpPr>
          <a:grpSpLocks/>
        </xdr:cNvGrpSpPr>
      </xdr:nvGrpSpPr>
      <xdr:grpSpPr>
        <a:xfrm>
          <a:off x="5895975" y="10106025"/>
          <a:ext cx="6029325" cy="1952625"/>
          <a:chOff x="673" y="1067"/>
          <a:chExt cx="631" cy="220"/>
        </a:xfrm>
        <a:solidFill>
          <a:srgbClr val="FFFFFF"/>
        </a:solidFill>
      </xdr:grpSpPr>
      <xdr:sp>
        <xdr:nvSpPr>
          <xdr:cNvPr id="6" name="Rectangle 3"/>
          <xdr:cNvSpPr>
            <a:spLocks/>
          </xdr:cNvSpPr>
        </xdr:nvSpPr>
        <xdr:spPr>
          <a:xfrm>
            <a:off x="875" y="1116"/>
            <a:ext cx="153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"/>
          <xdr:cNvSpPr>
            <a:spLocks/>
          </xdr:cNvSpPr>
        </xdr:nvSpPr>
        <xdr:spPr>
          <a:xfrm>
            <a:off x="929" y="1067"/>
            <a:ext cx="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5"/>
          <xdr:cNvSpPr>
            <a:spLocks/>
          </xdr:cNvSpPr>
        </xdr:nvSpPr>
        <xdr:spPr>
          <a:xfrm>
            <a:off x="885" y="1122"/>
            <a:ext cx="5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6"/>
          <xdr:cNvSpPr>
            <a:spLocks/>
          </xdr:cNvSpPr>
        </xdr:nvSpPr>
        <xdr:spPr>
          <a:xfrm>
            <a:off x="950" y="1120"/>
            <a:ext cx="6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7"/>
          <xdr:cNvSpPr>
            <a:spLocks/>
          </xdr:cNvSpPr>
        </xdr:nvSpPr>
        <xdr:spPr>
          <a:xfrm>
            <a:off x="1014" y="1120"/>
            <a:ext cx="5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9"/>
          <xdr:cNvSpPr>
            <a:spLocks/>
          </xdr:cNvSpPr>
        </xdr:nvSpPr>
        <xdr:spPr>
          <a:xfrm>
            <a:off x="875" y="1131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0"/>
          <xdr:cNvSpPr>
            <a:spLocks/>
          </xdr:cNvSpPr>
        </xdr:nvSpPr>
        <xdr:spPr>
          <a:xfrm>
            <a:off x="702" y="1202"/>
            <a:ext cx="1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>
            <a:off x="1028" y="1193"/>
            <a:ext cx="1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1196" y="1205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>
            <a:off x="1212" y="1203"/>
            <a:ext cx="1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5"/>
          <xdr:cNvSpPr>
            <a:spLocks/>
          </xdr:cNvSpPr>
        </xdr:nvSpPr>
        <xdr:spPr>
          <a:xfrm>
            <a:off x="1028" y="1116"/>
            <a:ext cx="168" cy="87"/>
          </a:xfrm>
          <a:custGeom>
            <a:pathLst>
              <a:path h="70" w="184">
                <a:moveTo>
                  <a:pt x="0" y="0"/>
                </a:moveTo>
                <a:cubicBezTo>
                  <a:pt x="4" y="0"/>
                  <a:pt x="8" y="1"/>
                  <a:pt x="22" y="5"/>
                </a:cubicBezTo>
                <a:cubicBezTo>
                  <a:pt x="36" y="9"/>
                  <a:pt x="58" y="15"/>
                  <a:pt x="85" y="26"/>
                </a:cubicBezTo>
                <a:cubicBezTo>
                  <a:pt x="112" y="37"/>
                  <a:pt x="167" y="63"/>
                  <a:pt x="184" y="7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>
            <a:off x="874" y="1261"/>
            <a:ext cx="1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>
            <a:off x="1028" y="1261"/>
            <a:ext cx="1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 flipH="1">
            <a:off x="704" y="1261"/>
            <a:ext cx="1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9"/>
          <xdr:cNvSpPr>
            <a:spLocks/>
          </xdr:cNvSpPr>
        </xdr:nvSpPr>
        <xdr:spPr>
          <a:xfrm>
            <a:off x="724" y="1286"/>
            <a:ext cx="4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0"/>
          <xdr:cNvSpPr>
            <a:spLocks/>
          </xdr:cNvSpPr>
        </xdr:nvSpPr>
        <xdr:spPr>
          <a:xfrm>
            <a:off x="875" y="120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673" y="1202"/>
            <a:ext cx="6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5"/>
          <xdr:cNvSpPr>
            <a:spLocks/>
          </xdr:cNvSpPr>
        </xdr:nvSpPr>
        <xdr:spPr>
          <a:xfrm>
            <a:off x="700" y="1098"/>
            <a:ext cx="513" cy="105"/>
          </a:xfrm>
          <a:custGeom>
            <a:pathLst>
              <a:path h="72" w="392">
                <a:moveTo>
                  <a:pt x="0" y="71"/>
                </a:moveTo>
                <a:cubicBezTo>
                  <a:pt x="34" y="49"/>
                  <a:pt x="68" y="27"/>
                  <a:pt x="100" y="15"/>
                </a:cubicBezTo>
                <a:cubicBezTo>
                  <a:pt x="132" y="3"/>
                  <a:pt x="161" y="2"/>
                  <a:pt x="190" y="2"/>
                </a:cubicBezTo>
                <a:cubicBezTo>
                  <a:pt x="219" y="2"/>
                  <a:pt x="242" y="0"/>
                  <a:pt x="276" y="12"/>
                </a:cubicBezTo>
                <a:cubicBezTo>
                  <a:pt x="310" y="24"/>
                  <a:pt x="373" y="62"/>
                  <a:pt x="392" y="7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6"/>
          <xdr:cNvSpPr>
            <a:spLocks/>
          </xdr:cNvSpPr>
        </xdr:nvSpPr>
        <xdr:spPr>
          <a:xfrm>
            <a:off x="723" y="1116"/>
            <a:ext cx="152" cy="87"/>
          </a:xfrm>
          <a:custGeom>
            <a:pathLst>
              <a:path h="56" w="112">
                <a:moveTo>
                  <a:pt x="112" y="0"/>
                </a:moveTo>
                <a:cubicBezTo>
                  <a:pt x="102" y="2"/>
                  <a:pt x="93" y="5"/>
                  <a:pt x="74" y="14"/>
                </a:cubicBezTo>
                <a:cubicBezTo>
                  <a:pt x="55" y="23"/>
                  <a:pt x="12" y="49"/>
                  <a:pt x="0" y="5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7"/>
          <xdr:cNvSpPr>
            <a:spLocks/>
          </xdr:cNvSpPr>
        </xdr:nvSpPr>
        <xdr:spPr>
          <a:xfrm flipH="1">
            <a:off x="677" y="1239"/>
            <a:ext cx="627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724" y="120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171450</xdr:colOff>
      <xdr:row>73</xdr:row>
      <xdr:rowOff>152400</xdr:rowOff>
    </xdr:from>
    <xdr:to>
      <xdr:col>19</xdr:col>
      <xdr:colOff>590550</xdr:colOff>
      <xdr:row>92</xdr:row>
      <xdr:rowOff>114300</xdr:rowOff>
    </xdr:to>
    <xdr:grpSp>
      <xdr:nvGrpSpPr>
        <xdr:cNvPr id="27" name="Group 29"/>
        <xdr:cNvGrpSpPr>
          <a:grpSpLocks/>
        </xdr:cNvGrpSpPr>
      </xdr:nvGrpSpPr>
      <xdr:grpSpPr>
        <a:xfrm>
          <a:off x="5819775" y="13020675"/>
          <a:ext cx="6267450" cy="3219450"/>
          <a:chOff x="709" y="1389"/>
          <a:chExt cx="657" cy="376"/>
        </a:xfrm>
        <a:solidFill>
          <a:srgbClr val="FFFFFF"/>
        </a:solidFill>
      </xdr:grpSpPr>
      <xdr:sp>
        <xdr:nvSpPr>
          <xdr:cNvPr id="28" name="AutoShape 30"/>
          <xdr:cNvSpPr>
            <a:spLocks/>
          </xdr:cNvSpPr>
        </xdr:nvSpPr>
        <xdr:spPr>
          <a:xfrm>
            <a:off x="731" y="1389"/>
            <a:ext cx="635" cy="356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31"/>
          <xdr:cNvSpPr>
            <a:spLocks/>
          </xdr:cNvSpPr>
        </xdr:nvSpPr>
        <xdr:spPr>
          <a:xfrm>
            <a:off x="860" y="1521"/>
            <a:ext cx="381" cy="9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2"/>
          <xdr:cNvSpPr>
            <a:spLocks/>
          </xdr:cNvSpPr>
        </xdr:nvSpPr>
        <xdr:spPr>
          <a:xfrm>
            <a:off x="731" y="1573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1241" y="1573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4"/>
          <xdr:cNvSpPr>
            <a:spLocks/>
          </xdr:cNvSpPr>
        </xdr:nvSpPr>
        <xdr:spPr>
          <a:xfrm>
            <a:off x="952" y="1613"/>
            <a:ext cx="0" cy="1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5"/>
          <xdr:cNvSpPr>
            <a:spLocks/>
          </xdr:cNvSpPr>
        </xdr:nvSpPr>
        <xdr:spPr>
          <a:xfrm>
            <a:off x="786" y="1441"/>
            <a:ext cx="528" cy="253"/>
          </a:xfrm>
          <a:prstGeom prst="roundRect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6"/>
          <xdr:cNvSpPr>
            <a:spLocks/>
          </xdr:cNvSpPr>
        </xdr:nvSpPr>
        <xdr:spPr>
          <a:xfrm flipV="1">
            <a:off x="709" y="139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709" y="1641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8"/>
          <xdr:cNvSpPr>
            <a:spLocks/>
          </xdr:cNvSpPr>
        </xdr:nvSpPr>
        <xdr:spPr>
          <a:xfrm flipH="1">
            <a:off x="735" y="1765"/>
            <a:ext cx="2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>
            <a:off x="1070" y="1765"/>
            <a:ext cx="2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0"/>
          <xdr:cNvSpPr>
            <a:spLocks/>
          </xdr:cNvSpPr>
        </xdr:nvSpPr>
        <xdr:spPr>
          <a:xfrm>
            <a:off x="1088" y="1441"/>
            <a:ext cx="1" cy="2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1"/>
          <xdr:cNvSpPr>
            <a:spLocks/>
          </xdr:cNvSpPr>
        </xdr:nvSpPr>
        <xdr:spPr>
          <a:xfrm>
            <a:off x="949" y="1389"/>
            <a:ext cx="0" cy="1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/>
          </xdr:cNvSpPr>
        </xdr:nvSpPr>
        <xdr:spPr>
          <a:xfrm>
            <a:off x="1152" y="1614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419100</xdr:colOff>
      <xdr:row>2</xdr:row>
      <xdr:rowOff>0</xdr:rowOff>
    </xdr:to>
    <xdr:grpSp>
      <xdr:nvGrpSpPr>
        <xdr:cNvPr id="41" name="Group 43"/>
        <xdr:cNvGrpSpPr>
          <a:grpSpLocks/>
        </xdr:cNvGrpSpPr>
      </xdr:nvGrpSpPr>
      <xdr:grpSpPr>
        <a:xfrm>
          <a:off x="3076575" y="0"/>
          <a:ext cx="1685925" cy="342900"/>
          <a:chOff x="407" y="3"/>
          <a:chExt cx="167" cy="74"/>
        </a:xfrm>
        <a:solidFill>
          <a:srgbClr val="FFFFFF"/>
        </a:solidFill>
      </xdr:grpSpPr>
      <xdr:pic>
        <xdr:nvPicPr>
          <xdr:cNvPr id="42" name="Picture 4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7" y="9"/>
            <a:ext cx="151" cy="6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3" name="Rectangle 45"/>
          <xdr:cNvSpPr>
            <a:spLocks/>
          </xdr:cNvSpPr>
        </xdr:nvSpPr>
        <xdr:spPr>
          <a:xfrm>
            <a:off x="557" y="3"/>
            <a:ext cx="17" cy="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1"/>
  <sheetViews>
    <sheetView showGridLines="0" tabSelected="1" zoomScale="75" zoomScaleNormal="75" zoomScaleSheetLayoutView="75" zoomScalePageLayoutView="0" workbookViewId="0" topLeftCell="A50">
      <selection activeCell="H71" sqref="H71"/>
    </sheetView>
  </sheetViews>
  <sheetFormatPr defaultColWidth="9.140625" defaultRowHeight="12.75"/>
  <cols>
    <col min="1" max="1" width="7.57421875" style="1" customWidth="1"/>
    <col min="2" max="2" width="17.00390625" style="2" customWidth="1"/>
    <col min="3" max="3" width="14.00390625" style="2" customWidth="1"/>
    <col min="4" max="4" width="17.28125" style="2" customWidth="1"/>
    <col min="5" max="5" width="13.7109375" style="2" customWidth="1"/>
    <col min="6" max="6" width="10.28125" style="2" customWidth="1"/>
    <col min="7" max="7" width="8.8515625" style="2" customWidth="1"/>
    <col min="8" max="8" width="9.140625" style="2" customWidth="1"/>
    <col min="9" max="9" width="6.140625" style="2" customWidth="1"/>
    <col min="10" max="10" width="4.28125" style="2" customWidth="1"/>
    <col min="11" max="14" width="9.7109375" style="2" customWidth="1"/>
    <col min="15" max="15" width="13.7109375" style="2" customWidth="1"/>
    <col min="16" max="20" width="9.7109375" style="2" customWidth="1"/>
    <col min="21" max="16384" width="9.140625" style="2" customWidth="1"/>
  </cols>
  <sheetData>
    <row r="1" spans="9:20" ht="15.75" customHeight="1">
      <c r="I1" s="3"/>
      <c r="K1" s="175" t="s">
        <v>88</v>
      </c>
      <c r="L1" s="145"/>
      <c r="M1" s="145"/>
      <c r="N1" s="145"/>
      <c r="O1" s="145"/>
      <c r="P1" s="145"/>
      <c r="Q1" s="145"/>
      <c r="R1" s="145"/>
      <c r="S1" s="145"/>
      <c r="T1" s="147"/>
    </row>
    <row r="2" spans="8:20" ht="15" customHeight="1">
      <c r="H2" s="4" t="s">
        <v>143</v>
      </c>
      <c r="I2" s="5"/>
      <c r="K2" s="85" t="s">
        <v>90</v>
      </c>
      <c r="L2" s="86"/>
      <c r="M2" s="86"/>
      <c r="N2" s="87" t="s">
        <v>91</v>
      </c>
      <c r="O2" s="88"/>
      <c r="P2" s="89"/>
      <c r="R2" s="87" t="s">
        <v>92</v>
      </c>
      <c r="S2" s="86"/>
      <c r="T2" s="90"/>
    </row>
    <row r="3" spans="1:20" s="7" customFormat="1" ht="35.25" customHeight="1">
      <c r="A3" s="6" t="s">
        <v>231</v>
      </c>
      <c r="K3" s="85" t="s">
        <v>220</v>
      </c>
      <c r="L3" s="86"/>
      <c r="M3" s="86"/>
      <c r="N3" s="92" t="s">
        <v>95</v>
      </c>
      <c r="O3" s="88"/>
      <c r="P3" s="89"/>
      <c r="Q3" s="2"/>
      <c r="R3" s="92" t="s">
        <v>95</v>
      </c>
      <c r="S3" s="86"/>
      <c r="T3" s="90"/>
    </row>
    <row r="4" spans="1:20" ht="14.25">
      <c r="A4" s="146" t="s">
        <v>146</v>
      </c>
      <c r="B4" s="147"/>
      <c r="C4" s="11"/>
      <c r="E4" s="11"/>
      <c r="K4" s="85" t="s">
        <v>94</v>
      </c>
      <c r="L4" s="86"/>
      <c r="M4" s="86"/>
      <c r="N4" s="92" t="s">
        <v>99</v>
      </c>
      <c r="O4" s="88"/>
      <c r="P4" s="89"/>
      <c r="R4" s="92" t="s">
        <v>99</v>
      </c>
      <c r="S4" s="86"/>
      <c r="T4" s="90"/>
    </row>
    <row r="5" spans="1:20" s="17" customFormat="1" ht="14.25" customHeight="1">
      <c r="A5" s="207"/>
      <c r="B5" s="23"/>
      <c r="C5" s="11"/>
      <c r="D5" s="2"/>
      <c r="E5" s="11"/>
      <c r="F5" s="2"/>
      <c r="G5" s="2"/>
      <c r="H5" s="2"/>
      <c r="I5" s="2"/>
      <c r="J5" s="2"/>
      <c r="K5" s="93"/>
      <c r="L5" s="94" t="s">
        <v>102</v>
      </c>
      <c r="M5" s="95" t="s">
        <v>103</v>
      </c>
      <c r="N5" s="94" t="s">
        <v>104</v>
      </c>
      <c r="O5" s="190" t="s">
        <v>105</v>
      </c>
      <c r="P5" s="161" t="s">
        <v>102</v>
      </c>
      <c r="Q5" s="95" t="s">
        <v>103</v>
      </c>
      <c r="R5" s="94" t="s">
        <v>104</v>
      </c>
      <c r="S5" s="191" t="s">
        <v>105</v>
      </c>
      <c r="T5" s="97" t="s">
        <v>106</v>
      </c>
    </row>
    <row r="6" spans="1:20" ht="13.5">
      <c r="A6" s="8" t="s">
        <v>149</v>
      </c>
      <c r="B6" s="9" t="s">
        <v>150</v>
      </c>
      <c r="C6" s="9"/>
      <c r="D6" s="9"/>
      <c r="E6" s="9"/>
      <c r="F6" s="9"/>
      <c r="G6" s="9"/>
      <c r="H6" s="17"/>
      <c r="I6" s="17"/>
      <c r="J6" s="17"/>
      <c r="K6" s="187"/>
      <c r="L6" s="98"/>
      <c r="M6" s="99"/>
      <c r="N6" s="92"/>
      <c r="O6" s="184"/>
      <c r="P6" s="162"/>
      <c r="Q6" s="160"/>
      <c r="R6" s="92"/>
      <c r="S6" s="187"/>
      <c r="T6" s="85"/>
    </row>
    <row r="7" spans="1:20" ht="13.5">
      <c r="A7" s="22"/>
      <c r="B7" s="23" t="s">
        <v>151</v>
      </c>
      <c r="E7" s="24"/>
      <c r="F7" s="23" t="s">
        <v>70</v>
      </c>
      <c r="G7" s="23"/>
      <c r="K7" s="187">
        <v>0</v>
      </c>
      <c r="L7" s="101">
        <v>3</v>
      </c>
      <c r="M7" s="102">
        <v>4</v>
      </c>
      <c r="N7" s="101">
        <v>5</v>
      </c>
      <c r="O7" s="185">
        <v>6</v>
      </c>
      <c r="P7" s="159">
        <v>3</v>
      </c>
      <c r="Q7" s="158">
        <v>4</v>
      </c>
      <c r="R7" s="101">
        <v>5</v>
      </c>
      <c r="S7" s="188">
        <v>6</v>
      </c>
      <c r="T7" s="104">
        <v>7</v>
      </c>
    </row>
    <row r="8" spans="1:20" ht="13.5">
      <c r="A8" s="22"/>
      <c r="B8" s="23" t="s">
        <v>154</v>
      </c>
      <c r="E8" s="24"/>
      <c r="F8" s="23" t="s">
        <v>155</v>
      </c>
      <c r="G8" s="23"/>
      <c r="H8" s="29">
        <f>E8*1.5</f>
        <v>0</v>
      </c>
      <c r="I8" s="23" t="s">
        <v>156</v>
      </c>
      <c r="K8" s="187">
        <v>1</v>
      </c>
      <c r="L8" s="101">
        <v>2.91</v>
      </c>
      <c r="M8" s="102">
        <v>3.85</v>
      </c>
      <c r="N8" s="101">
        <v>4.76</v>
      </c>
      <c r="O8" s="185">
        <v>5.66</v>
      </c>
      <c r="P8" s="159">
        <v>3.09</v>
      </c>
      <c r="Q8" s="158">
        <v>4.17</v>
      </c>
      <c r="R8" s="101">
        <v>5.26</v>
      </c>
      <c r="S8" s="188">
        <v>6.38</v>
      </c>
      <c r="T8" s="104">
        <v>7.53</v>
      </c>
    </row>
    <row r="9" spans="1:20" s="17" customFormat="1" ht="13.5">
      <c r="A9" s="22"/>
      <c r="B9" s="23"/>
      <c r="C9" s="2"/>
      <c r="D9" s="2"/>
      <c r="E9" s="32"/>
      <c r="F9" s="23"/>
      <c r="G9" s="23"/>
      <c r="H9" s="32"/>
      <c r="I9" s="23"/>
      <c r="J9" s="2"/>
      <c r="K9" s="187">
        <v>2</v>
      </c>
      <c r="L9" s="101">
        <v>2.83</v>
      </c>
      <c r="M9" s="102">
        <v>3.7</v>
      </c>
      <c r="N9" s="101">
        <v>4.54</v>
      </c>
      <c r="O9" s="185">
        <v>5.36</v>
      </c>
      <c r="P9" s="159">
        <v>3.19</v>
      </c>
      <c r="Q9" s="158">
        <v>4.35</v>
      </c>
      <c r="R9" s="101">
        <v>5.56</v>
      </c>
      <c r="S9" s="188">
        <v>6.82</v>
      </c>
      <c r="T9" s="104">
        <v>8.14</v>
      </c>
    </row>
    <row r="10" spans="1:20" ht="13.5">
      <c r="A10" s="8" t="s">
        <v>159</v>
      </c>
      <c r="B10" s="9" t="s">
        <v>160</v>
      </c>
      <c r="C10" s="9"/>
      <c r="D10" s="9"/>
      <c r="E10" s="9"/>
      <c r="F10" s="9"/>
      <c r="G10" s="9"/>
      <c r="K10" s="187">
        <v>3</v>
      </c>
      <c r="L10" s="101">
        <v>2.75</v>
      </c>
      <c r="M10" s="102">
        <v>3.57</v>
      </c>
      <c r="N10" s="101">
        <v>4.35</v>
      </c>
      <c r="O10" s="185">
        <v>5.08</v>
      </c>
      <c r="P10" s="159">
        <v>3.3</v>
      </c>
      <c r="Q10" s="158">
        <v>4.54</v>
      </c>
      <c r="R10" s="101">
        <v>5.88</v>
      </c>
      <c r="S10" s="188">
        <v>7.32</v>
      </c>
      <c r="T10" s="104">
        <v>8.86</v>
      </c>
    </row>
    <row r="11" spans="1:20" ht="13.5">
      <c r="A11" s="22"/>
      <c r="B11" s="23" t="s">
        <v>161</v>
      </c>
      <c r="C11" s="23"/>
      <c r="D11" s="23"/>
      <c r="E11" s="24"/>
      <c r="F11" s="23" t="s">
        <v>74</v>
      </c>
      <c r="G11" s="23"/>
      <c r="H11" s="17"/>
      <c r="I11" s="17"/>
      <c r="J11" s="17"/>
      <c r="K11" s="187">
        <v>4</v>
      </c>
      <c r="L11" s="101">
        <v>2.68</v>
      </c>
      <c r="M11" s="102">
        <v>3.45</v>
      </c>
      <c r="N11" s="101">
        <v>4.17</v>
      </c>
      <c r="O11" s="185">
        <v>4.84</v>
      </c>
      <c r="P11" s="159">
        <v>3.41</v>
      </c>
      <c r="Q11" s="158">
        <v>4.76</v>
      </c>
      <c r="R11" s="101">
        <v>6.25</v>
      </c>
      <c r="S11" s="188">
        <v>7.89</v>
      </c>
      <c r="T11" s="104">
        <v>9.72</v>
      </c>
    </row>
    <row r="12" spans="1:20" ht="13.5">
      <c r="A12" s="22"/>
      <c r="B12" s="23" t="s">
        <v>235</v>
      </c>
      <c r="C12" s="23"/>
      <c r="D12" s="32"/>
      <c r="E12" s="24"/>
      <c r="F12" s="23"/>
      <c r="G12" s="23"/>
      <c r="K12" s="187">
        <v>5</v>
      </c>
      <c r="L12" s="101">
        <v>2.61</v>
      </c>
      <c r="M12" s="102">
        <v>3.33</v>
      </c>
      <c r="N12" s="101">
        <v>4</v>
      </c>
      <c r="O12" s="185">
        <v>4.62</v>
      </c>
      <c r="P12" s="159">
        <v>3.53</v>
      </c>
      <c r="Q12" s="158">
        <v>5</v>
      </c>
      <c r="R12" s="101">
        <v>6.67</v>
      </c>
      <c r="S12" s="188">
        <v>8.57</v>
      </c>
      <c r="T12" s="104">
        <v>10.77</v>
      </c>
    </row>
    <row r="13" spans="1:20" s="17" customFormat="1" ht="13.5">
      <c r="A13" s="1"/>
      <c r="B13" s="2" t="s">
        <v>237</v>
      </c>
      <c r="C13" s="2"/>
      <c r="D13" s="2"/>
      <c r="E13" s="24"/>
      <c r="F13" s="2"/>
      <c r="G13" s="2"/>
      <c r="H13" s="2"/>
      <c r="I13" s="2"/>
      <c r="J13" s="2"/>
      <c r="K13" s="187">
        <v>6</v>
      </c>
      <c r="L13" s="101">
        <v>2.54</v>
      </c>
      <c r="M13" s="102">
        <v>3.23</v>
      </c>
      <c r="N13" s="101">
        <v>3.85</v>
      </c>
      <c r="O13" s="185">
        <v>4.41</v>
      </c>
      <c r="P13" s="159">
        <v>3.66</v>
      </c>
      <c r="Q13" s="158">
        <v>5.26</v>
      </c>
      <c r="R13" s="101">
        <v>7.14</v>
      </c>
      <c r="S13" s="188">
        <v>9.38</v>
      </c>
      <c r="T13" s="104">
        <v>12.07</v>
      </c>
    </row>
    <row r="14" spans="1:20" s="17" customFormat="1" ht="12" customHeight="1">
      <c r="A14" s="22"/>
      <c r="B14" s="2"/>
      <c r="C14" s="2"/>
      <c r="D14" s="2"/>
      <c r="E14" s="2"/>
      <c r="F14" s="67"/>
      <c r="G14" s="2"/>
      <c r="H14" s="2"/>
      <c r="I14" s="2"/>
      <c r="J14" s="2"/>
      <c r="K14" s="187">
        <v>7</v>
      </c>
      <c r="L14" s="101">
        <v>2.48</v>
      </c>
      <c r="M14" s="102">
        <v>3.12</v>
      </c>
      <c r="N14" s="101">
        <v>3.7</v>
      </c>
      <c r="O14" s="185">
        <v>4.23</v>
      </c>
      <c r="P14" s="159">
        <v>3.8</v>
      </c>
      <c r="Q14" s="158">
        <v>5.56</v>
      </c>
      <c r="R14" s="101">
        <v>7.69</v>
      </c>
      <c r="S14" s="188">
        <v>10.34</v>
      </c>
      <c r="T14" s="104">
        <v>13.73</v>
      </c>
    </row>
    <row r="15" spans="2:20" s="17" customFormat="1" ht="13.5">
      <c r="B15" s="164" t="s">
        <v>165</v>
      </c>
      <c r="C15" s="166"/>
      <c r="D15" s="166"/>
      <c r="E15" s="167"/>
      <c r="F15" s="32"/>
      <c r="K15" s="187">
        <v>8</v>
      </c>
      <c r="L15" s="101">
        <v>2.42</v>
      </c>
      <c r="M15" s="102">
        <v>3.03</v>
      </c>
      <c r="N15" s="101">
        <v>3.57</v>
      </c>
      <c r="O15" s="185">
        <v>4.05</v>
      </c>
      <c r="P15" s="159">
        <v>3.95</v>
      </c>
      <c r="Q15" s="158">
        <v>5.88</v>
      </c>
      <c r="R15" s="101">
        <v>8.33</v>
      </c>
      <c r="S15" s="188">
        <v>11.54</v>
      </c>
      <c r="T15" s="104">
        <v>15.91</v>
      </c>
    </row>
    <row r="16" spans="1:20" s="17" customFormat="1" ht="13.5">
      <c r="A16" s="8"/>
      <c r="B16" s="37" t="s">
        <v>166</v>
      </c>
      <c r="C16" s="37" t="s">
        <v>167</v>
      </c>
      <c r="D16" s="32" t="s">
        <v>168</v>
      </c>
      <c r="E16" s="169" t="s">
        <v>168</v>
      </c>
      <c r="F16" s="32"/>
      <c r="K16" s="187">
        <v>9</v>
      </c>
      <c r="L16" s="101">
        <v>2.36</v>
      </c>
      <c r="M16" s="102">
        <v>2.94</v>
      </c>
      <c r="N16" s="101">
        <v>3.45</v>
      </c>
      <c r="O16" s="185">
        <v>3.9</v>
      </c>
      <c r="P16" s="159">
        <v>4.11</v>
      </c>
      <c r="Q16" s="158">
        <v>6.25</v>
      </c>
      <c r="R16" s="101">
        <v>9.09</v>
      </c>
      <c r="S16" s="188">
        <v>13.04</v>
      </c>
      <c r="T16" s="104">
        <v>18.92</v>
      </c>
    </row>
    <row r="17" spans="1:20" s="17" customFormat="1" ht="13.5">
      <c r="A17" s="8"/>
      <c r="B17" s="41" t="s">
        <v>170</v>
      </c>
      <c r="C17" s="41" t="s">
        <v>171</v>
      </c>
      <c r="D17" s="29" t="s">
        <v>172</v>
      </c>
      <c r="E17" s="163" t="s">
        <v>173</v>
      </c>
      <c r="F17" s="32"/>
      <c r="K17" s="187">
        <v>10</v>
      </c>
      <c r="L17" s="101">
        <v>2.31</v>
      </c>
      <c r="M17" s="102">
        <v>2.86</v>
      </c>
      <c r="N17" s="101">
        <v>3.33</v>
      </c>
      <c r="O17" s="185">
        <v>3.75</v>
      </c>
      <c r="P17" s="159">
        <v>4.29</v>
      </c>
      <c r="Q17" s="158">
        <v>6.67</v>
      </c>
      <c r="R17" s="101">
        <v>10</v>
      </c>
      <c r="S17" s="188">
        <v>15</v>
      </c>
      <c r="T17" s="104">
        <v>23.33</v>
      </c>
    </row>
    <row r="18" spans="1:20" s="17" customFormat="1" ht="12.75" customHeight="1">
      <c r="A18" s="8"/>
      <c r="B18" s="43" t="s">
        <v>174</v>
      </c>
      <c r="C18" s="170">
        <v>750</v>
      </c>
      <c r="D18" s="44">
        <v>1125</v>
      </c>
      <c r="E18" s="170">
        <v>1500</v>
      </c>
      <c r="F18" s="32"/>
      <c r="K18" s="187">
        <v>11</v>
      </c>
      <c r="L18" s="101">
        <v>2.26</v>
      </c>
      <c r="M18" s="102">
        <v>2.78</v>
      </c>
      <c r="N18" s="101">
        <v>3.23</v>
      </c>
      <c r="O18" s="185">
        <v>3.61</v>
      </c>
      <c r="P18" s="159">
        <v>4.48</v>
      </c>
      <c r="Q18" s="158">
        <v>7.14</v>
      </c>
      <c r="R18" s="101">
        <v>11.11</v>
      </c>
      <c r="S18" s="188">
        <v>17.65</v>
      </c>
      <c r="T18" s="104">
        <v>30.43</v>
      </c>
    </row>
    <row r="19" spans="1:20" s="17" customFormat="1" ht="12" customHeight="1">
      <c r="A19" s="8"/>
      <c r="B19" s="49" t="s">
        <v>177</v>
      </c>
      <c r="C19" s="171">
        <v>1000</v>
      </c>
      <c r="D19" s="32">
        <v>1500</v>
      </c>
      <c r="E19" s="171">
        <v>2000</v>
      </c>
      <c r="F19" s="32"/>
      <c r="K19" s="187">
        <v>12</v>
      </c>
      <c r="L19" s="101">
        <v>2.21</v>
      </c>
      <c r="M19" s="102">
        <v>2.7</v>
      </c>
      <c r="N19" s="105">
        <v>3.12</v>
      </c>
      <c r="O19" s="186">
        <v>3.49</v>
      </c>
      <c r="P19" s="159">
        <v>4.69</v>
      </c>
      <c r="Q19" s="158">
        <v>7.69</v>
      </c>
      <c r="R19" s="105">
        <v>12.5</v>
      </c>
      <c r="S19" s="189">
        <v>21.43</v>
      </c>
      <c r="T19" s="108">
        <v>43.75</v>
      </c>
    </row>
    <row r="20" spans="1:20" s="17" customFormat="1" ht="13.5">
      <c r="A20" s="8"/>
      <c r="B20" s="49" t="s">
        <v>179</v>
      </c>
      <c r="C20" s="171">
        <v>1500</v>
      </c>
      <c r="D20" s="32">
        <v>2250</v>
      </c>
      <c r="E20" s="171">
        <v>3000</v>
      </c>
      <c r="F20" s="32"/>
      <c r="K20" s="192">
        <v>13</v>
      </c>
      <c r="L20" s="151">
        <v>2.17</v>
      </c>
      <c r="M20" s="155">
        <v>2.62</v>
      </c>
      <c r="N20" s="2"/>
      <c r="O20" s="2"/>
      <c r="P20" s="157">
        <v>4.95</v>
      </c>
      <c r="Q20" s="153">
        <v>8.29</v>
      </c>
      <c r="R20" s="2"/>
      <c r="S20" s="2"/>
      <c r="T20" s="2"/>
    </row>
    <row r="21" spans="1:17" ht="13.5">
      <c r="A21" s="8"/>
      <c r="B21" s="51" t="s">
        <v>180</v>
      </c>
      <c r="C21" s="172">
        <v>2000</v>
      </c>
      <c r="D21" s="29">
        <v>3000</v>
      </c>
      <c r="E21" s="172">
        <v>4000</v>
      </c>
      <c r="F21" s="32"/>
      <c r="G21" s="17"/>
      <c r="H21" s="17"/>
      <c r="I21" s="17"/>
      <c r="J21" s="17"/>
      <c r="K21" s="192">
        <v>14</v>
      </c>
      <c r="L21" s="149">
        <v>2.13</v>
      </c>
      <c r="M21" s="155">
        <v>2.55</v>
      </c>
      <c r="P21" s="157">
        <v>5.235</v>
      </c>
      <c r="Q21" s="153">
        <v>8.915</v>
      </c>
    </row>
    <row r="22" spans="1:17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92">
        <v>15</v>
      </c>
      <c r="L22" s="149">
        <v>2.09</v>
      </c>
      <c r="M22" s="155">
        <v>2.48</v>
      </c>
      <c r="P22" s="157">
        <v>5.545</v>
      </c>
      <c r="Q22" s="153">
        <v>9.565</v>
      </c>
    </row>
    <row r="23" spans="1:17" ht="13.5">
      <c r="A23" s="8" t="s">
        <v>188</v>
      </c>
      <c r="B23" s="9" t="s">
        <v>79</v>
      </c>
      <c r="C23" s="9"/>
      <c r="D23" s="9"/>
      <c r="E23" s="9"/>
      <c r="F23" s="9"/>
      <c r="K23" s="192">
        <v>16</v>
      </c>
      <c r="L23" s="149">
        <v>2.06</v>
      </c>
      <c r="M23" s="155">
        <v>2.41</v>
      </c>
      <c r="P23" s="157">
        <v>5.88</v>
      </c>
      <c r="Q23" s="153">
        <v>10.24</v>
      </c>
    </row>
    <row r="24" spans="1:17" ht="13.5">
      <c r="A24" s="63" t="s">
        <v>147</v>
      </c>
      <c r="B24" s="23" t="s">
        <v>197</v>
      </c>
      <c r="C24" s="23"/>
      <c r="D24" s="23"/>
      <c r="E24" s="64"/>
      <c r="F24" s="23" t="s">
        <v>198</v>
      </c>
      <c r="G24" s="23"/>
      <c r="K24" s="192">
        <v>17</v>
      </c>
      <c r="L24" s="149">
        <v>2.03</v>
      </c>
      <c r="M24" s="155">
        <v>2.35</v>
      </c>
      <c r="P24" s="157">
        <v>6.24</v>
      </c>
      <c r="Q24" s="153">
        <v>10.94</v>
      </c>
    </row>
    <row r="25" spans="1:17" ht="13.5">
      <c r="A25" s="63" t="s">
        <v>169</v>
      </c>
      <c r="B25" s="13" t="s">
        <v>201</v>
      </c>
      <c r="C25" s="23"/>
      <c r="D25" s="23"/>
      <c r="E25" s="43"/>
      <c r="F25" s="23" t="s">
        <v>202</v>
      </c>
      <c r="G25" s="23"/>
      <c r="K25" s="192">
        <v>18</v>
      </c>
      <c r="L25" s="149">
        <v>2</v>
      </c>
      <c r="M25" s="155">
        <v>2.29</v>
      </c>
      <c r="P25" s="157">
        <v>6.625</v>
      </c>
      <c r="Q25" s="153">
        <v>11.665</v>
      </c>
    </row>
    <row r="26" spans="1:20" s="23" customFormat="1" ht="13.5">
      <c r="A26" s="63" t="s">
        <v>175</v>
      </c>
      <c r="B26" s="23" t="s">
        <v>206</v>
      </c>
      <c r="C26" s="32"/>
      <c r="D26" s="32"/>
      <c r="E26" s="24"/>
      <c r="G26" s="2"/>
      <c r="H26" s="2"/>
      <c r="I26" s="2"/>
      <c r="J26" s="2"/>
      <c r="K26" s="192">
        <v>19</v>
      </c>
      <c r="L26" s="149">
        <v>1.97</v>
      </c>
      <c r="M26" s="155">
        <v>2.23</v>
      </c>
      <c r="N26" s="2"/>
      <c r="O26" s="2"/>
      <c r="P26" s="157">
        <v>7.035</v>
      </c>
      <c r="Q26" s="153">
        <v>12.415</v>
      </c>
      <c r="R26" s="2"/>
      <c r="S26" s="2"/>
      <c r="T26" s="2"/>
    </row>
    <row r="27" spans="1:17" ht="15.75" customHeight="1">
      <c r="A27" s="63" t="s">
        <v>209</v>
      </c>
      <c r="B27" s="23" t="s">
        <v>80</v>
      </c>
      <c r="C27" s="23"/>
      <c r="D27" s="23"/>
      <c r="E27" s="51"/>
      <c r="F27" s="23" t="s">
        <v>81</v>
      </c>
      <c r="G27" s="23"/>
      <c r="K27" s="192">
        <v>20</v>
      </c>
      <c r="L27" s="149">
        <v>1.95</v>
      </c>
      <c r="M27" s="155">
        <v>2.18</v>
      </c>
      <c r="P27" s="157">
        <v>7.47</v>
      </c>
      <c r="Q27" s="153">
        <v>13.19</v>
      </c>
    </row>
    <row r="28" spans="1:17" ht="14.25" customHeight="1">
      <c r="A28" s="63"/>
      <c r="B28" s="23" t="s">
        <v>213</v>
      </c>
      <c r="C28" s="31"/>
      <c r="E28" s="72"/>
      <c r="F28" s="23" t="s">
        <v>214</v>
      </c>
      <c r="G28" s="23"/>
      <c r="H28" s="23"/>
      <c r="I28" s="23"/>
      <c r="J28" s="23"/>
      <c r="K28" s="192">
        <v>21</v>
      </c>
      <c r="L28" s="149">
        <v>1.93</v>
      </c>
      <c r="M28" s="155">
        <v>2.13</v>
      </c>
      <c r="P28" s="157">
        <v>7.93</v>
      </c>
      <c r="Q28" s="153">
        <v>13.99</v>
      </c>
    </row>
    <row r="29" spans="1:20" s="17" customFormat="1" ht="13.5">
      <c r="A29" s="63" t="s">
        <v>218</v>
      </c>
      <c r="B29" s="23" t="s">
        <v>219</v>
      </c>
      <c r="C29" s="23"/>
      <c r="D29" s="23"/>
      <c r="E29" s="64"/>
      <c r="F29" s="23" t="s">
        <v>220</v>
      </c>
      <c r="G29" s="23"/>
      <c r="H29" s="2"/>
      <c r="I29" s="2"/>
      <c r="J29" s="2"/>
      <c r="K29" s="192">
        <v>22</v>
      </c>
      <c r="L29" s="149">
        <v>1.91</v>
      </c>
      <c r="M29" s="155">
        <v>2.08</v>
      </c>
      <c r="N29" s="2"/>
      <c r="O29" s="2"/>
      <c r="P29" s="157">
        <v>8.415</v>
      </c>
      <c r="Q29" s="153">
        <v>14.815</v>
      </c>
      <c r="R29" s="2"/>
      <c r="S29" s="2"/>
      <c r="T29" s="2"/>
    </row>
    <row r="30" spans="11:17" ht="12" customHeight="1">
      <c r="K30" s="192">
        <v>23</v>
      </c>
      <c r="L30" s="149">
        <v>1.89</v>
      </c>
      <c r="M30" s="155">
        <v>2.03</v>
      </c>
      <c r="P30" s="157">
        <v>8.925</v>
      </c>
      <c r="Q30" s="153">
        <v>15.665</v>
      </c>
    </row>
    <row r="31" spans="1:17" ht="13.5">
      <c r="A31" s="8" t="s">
        <v>228</v>
      </c>
      <c r="B31" s="9" t="s">
        <v>229</v>
      </c>
      <c r="C31" s="9"/>
      <c r="D31" s="9"/>
      <c r="E31" s="9"/>
      <c r="F31" s="9"/>
      <c r="G31" s="9"/>
      <c r="H31" s="9"/>
      <c r="I31" s="17"/>
      <c r="J31" s="17"/>
      <c r="K31" s="192">
        <v>24</v>
      </c>
      <c r="L31" s="149">
        <v>1.87</v>
      </c>
      <c r="M31" s="155">
        <v>1.98</v>
      </c>
      <c r="P31" s="157">
        <v>9.46</v>
      </c>
      <c r="Q31" s="153">
        <v>16.54</v>
      </c>
    </row>
    <row r="32" spans="1:17" ht="13.5">
      <c r="A32" s="63" t="s">
        <v>147</v>
      </c>
      <c r="B32" s="23" t="s">
        <v>84</v>
      </c>
      <c r="C32" s="23"/>
      <c r="D32" s="23"/>
      <c r="E32" s="23"/>
      <c r="F32" s="23"/>
      <c r="G32" s="23"/>
      <c r="H32" s="23"/>
      <c r="K32" s="193">
        <v>25</v>
      </c>
      <c r="L32" s="152">
        <v>1.85</v>
      </c>
      <c r="M32" s="156">
        <v>1.93</v>
      </c>
      <c r="P32" s="168">
        <v>10.02</v>
      </c>
      <c r="Q32" s="154">
        <v>17.44</v>
      </c>
    </row>
    <row r="33" spans="1:8" ht="21.75" customHeight="1">
      <c r="A33" s="63"/>
      <c r="B33" s="23"/>
      <c r="C33" s="76">
        <f>E7</f>
        <v>0</v>
      </c>
      <c r="D33" s="23" t="s">
        <v>244</v>
      </c>
      <c r="E33" s="23"/>
      <c r="F33" s="76">
        <f>CEILING(C33*0.83,10)</f>
        <v>0</v>
      </c>
      <c r="G33" s="23" t="s">
        <v>82</v>
      </c>
      <c r="H33" s="23"/>
    </row>
    <row r="34" spans="1:8" ht="7.5" customHeight="1">
      <c r="A34" s="63"/>
      <c r="B34" s="23"/>
      <c r="C34" s="23"/>
      <c r="D34" s="23"/>
      <c r="E34" s="23"/>
      <c r="F34" s="23"/>
      <c r="G34" s="23"/>
      <c r="H34" s="23"/>
    </row>
    <row r="35" spans="1:8" ht="12.75" customHeight="1">
      <c r="A35" s="63" t="s">
        <v>169</v>
      </c>
      <c r="B35" s="23" t="s">
        <v>0</v>
      </c>
      <c r="C35" s="23"/>
      <c r="D35" s="23"/>
      <c r="E35" s="23"/>
      <c r="F35" s="23"/>
      <c r="G35" s="23"/>
      <c r="H35" s="23"/>
    </row>
    <row r="36" spans="1:8" ht="15">
      <c r="A36" s="22"/>
      <c r="B36" s="23"/>
      <c r="C36" s="23" t="s">
        <v>1</v>
      </c>
      <c r="D36" s="23"/>
      <c r="E36" s="71"/>
      <c r="F36" s="32" t="s">
        <v>164</v>
      </c>
      <c r="G36" s="82">
        <f>ROUND(0.83*E36,0)</f>
        <v>0</v>
      </c>
      <c r="H36" s="23" t="s">
        <v>89</v>
      </c>
    </row>
    <row r="37" spans="1:8" ht="7.5" customHeight="1">
      <c r="A37" s="22"/>
      <c r="B37" s="23"/>
      <c r="C37" s="23"/>
      <c r="D37" s="23"/>
      <c r="E37" s="23"/>
      <c r="F37" s="23"/>
      <c r="G37" s="23"/>
      <c r="H37" s="23"/>
    </row>
    <row r="38" spans="1:8" ht="13.5">
      <c r="A38" s="22"/>
      <c r="B38" s="23"/>
      <c r="D38" s="173" t="s">
        <v>93</v>
      </c>
      <c r="E38" s="174"/>
      <c r="F38" s="23"/>
      <c r="G38" s="23"/>
      <c r="H38" s="23"/>
    </row>
    <row r="39" spans="1:8" ht="13.5">
      <c r="A39" s="22"/>
      <c r="B39" s="23"/>
      <c r="D39" s="79" t="s">
        <v>96</v>
      </c>
      <c r="E39" s="41" t="s">
        <v>97</v>
      </c>
      <c r="F39" s="23"/>
      <c r="G39" s="23"/>
      <c r="H39" s="23"/>
    </row>
    <row r="40" spans="1:8" ht="13.5">
      <c r="A40" s="22"/>
      <c r="B40" s="23"/>
      <c r="D40" s="83" t="s">
        <v>100</v>
      </c>
      <c r="E40" s="37" t="s">
        <v>101</v>
      </c>
      <c r="F40" s="23"/>
      <c r="G40" s="23"/>
      <c r="H40" s="23"/>
    </row>
    <row r="41" spans="1:8" ht="13.5">
      <c r="A41" s="22"/>
      <c r="B41" s="23"/>
      <c r="D41" s="79" t="s">
        <v>107</v>
      </c>
      <c r="E41" s="41" t="s">
        <v>108</v>
      </c>
      <c r="F41" s="23"/>
      <c r="G41" s="23"/>
      <c r="H41" s="23"/>
    </row>
    <row r="42" spans="1:8" ht="6.75" customHeight="1">
      <c r="A42" s="22"/>
      <c r="B42" s="23"/>
      <c r="D42" s="23"/>
      <c r="E42" s="23"/>
      <c r="F42" s="23"/>
      <c r="G42" s="23"/>
      <c r="H42" s="23"/>
    </row>
    <row r="43" spans="1:10" s="17" customFormat="1" ht="13.5">
      <c r="A43" s="63" t="s">
        <v>175</v>
      </c>
      <c r="B43" s="23" t="s">
        <v>109</v>
      </c>
      <c r="C43" s="23"/>
      <c r="D43" s="23"/>
      <c r="E43" s="23"/>
      <c r="F43" s="23"/>
      <c r="G43" s="23"/>
      <c r="H43" s="23"/>
      <c r="I43" s="2"/>
      <c r="J43" s="2"/>
    </row>
    <row r="44" spans="1:8" ht="15">
      <c r="A44" s="22"/>
      <c r="B44" s="23"/>
      <c r="C44" s="82">
        <f>F33</f>
        <v>0</v>
      </c>
      <c r="D44" s="23" t="s">
        <v>2</v>
      </c>
      <c r="E44" s="82">
        <f>G36</f>
        <v>0</v>
      </c>
      <c r="F44" s="23" t="s">
        <v>110</v>
      </c>
      <c r="G44" s="82">
        <f>IF(C44=0,0,C44/E44)</f>
        <v>0</v>
      </c>
      <c r="H44" s="23" t="s">
        <v>89</v>
      </c>
    </row>
    <row r="45" spans="1:8" ht="7.5" customHeight="1">
      <c r="A45" s="22"/>
      <c r="B45" s="23"/>
      <c r="C45" s="10"/>
      <c r="D45" s="23"/>
      <c r="E45" s="10"/>
      <c r="F45" s="23"/>
      <c r="G45" s="10"/>
      <c r="H45" s="23"/>
    </row>
    <row r="46" spans="1:10" ht="13.5">
      <c r="A46" s="8" t="s">
        <v>111</v>
      </c>
      <c r="B46" s="9" t="s">
        <v>112</v>
      </c>
      <c r="C46" s="9"/>
      <c r="D46" s="9"/>
      <c r="E46" s="9"/>
      <c r="F46" s="9"/>
      <c r="G46" s="9"/>
      <c r="H46" s="9"/>
      <c r="I46" s="9"/>
      <c r="J46" s="9"/>
    </row>
    <row r="47" spans="1:10" ht="13.5">
      <c r="A47" s="63" t="s">
        <v>147</v>
      </c>
      <c r="B47" s="23" t="s">
        <v>113</v>
      </c>
      <c r="C47" s="23"/>
      <c r="D47" s="23"/>
      <c r="E47" s="23"/>
      <c r="F47" s="23"/>
      <c r="G47" s="23"/>
      <c r="H47" s="23"/>
      <c r="I47" s="23"/>
      <c r="J47" s="23"/>
    </row>
    <row r="48" spans="1:10" ht="15">
      <c r="A48" s="63"/>
      <c r="B48" s="23"/>
      <c r="C48" s="82">
        <f>F33</f>
        <v>0</v>
      </c>
      <c r="D48" s="32" t="s">
        <v>114</v>
      </c>
      <c r="E48" s="82">
        <v>1</v>
      </c>
      <c r="F48" s="23" t="s">
        <v>115</v>
      </c>
      <c r="G48" s="82">
        <f>C48/E48</f>
        <v>0</v>
      </c>
      <c r="H48" s="23" t="s">
        <v>71</v>
      </c>
      <c r="I48" s="23"/>
      <c r="J48" s="23"/>
    </row>
    <row r="49" spans="1:10" ht="13.5">
      <c r="A49" s="6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5">
      <c r="A50" s="63" t="s">
        <v>169</v>
      </c>
      <c r="B50" s="23" t="s">
        <v>75</v>
      </c>
      <c r="C50" s="23"/>
      <c r="D50" s="23"/>
      <c r="E50" s="23"/>
      <c r="F50" s="23"/>
      <c r="G50" s="23"/>
      <c r="H50" s="23"/>
      <c r="I50" s="23"/>
      <c r="J50" s="23"/>
    </row>
    <row r="51" spans="1:10" ht="15">
      <c r="A51" s="63"/>
      <c r="B51" s="23"/>
      <c r="C51" s="82">
        <f>G48</f>
        <v>0</v>
      </c>
      <c r="D51" s="23" t="s">
        <v>3</v>
      </c>
      <c r="E51" s="82">
        <f>C51/27</f>
        <v>0</v>
      </c>
      <c r="F51" s="23" t="s">
        <v>4</v>
      </c>
      <c r="G51" s="23"/>
      <c r="H51" s="23"/>
      <c r="I51" s="23"/>
      <c r="J51" s="23"/>
    </row>
    <row r="52" spans="1:10" ht="13.5">
      <c r="A52" s="6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4.25" customHeight="1">
      <c r="A53" s="63" t="s">
        <v>175</v>
      </c>
      <c r="B53" s="23" t="s">
        <v>116</v>
      </c>
      <c r="C53" s="23"/>
      <c r="D53" s="23"/>
      <c r="E53" s="23"/>
      <c r="F53" s="23"/>
      <c r="G53" s="23"/>
      <c r="H53" s="23"/>
      <c r="I53" s="23"/>
      <c r="J53" s="23"/>
    </row>
    <row r="54" spans="1:20" s="17" customFormat="1" ht="15">
      <c r="A54" s="22"/>
      <c r="B54" s="23"/>
      <c r="C54" s="82">
        <f>E51</f>
        <v>0</v>
      </c>
      <c r="D54" s="23" t="s">
        <v>5</v>
      </c>
      <c r="E54" s="23"/>
      <c r="F54" s="82">
        <f>C54*1.4</f>
        <v>0</v>
      </c>
      <c r="G54" s="23" t="s">
        <v>178</v>
      </c>
      <c r="H54" s="23"/>
      <c r="I54" s="23"/>
      <c r="J54" s="23"/>
      <c r="K54" s="137"/>
      <c r="L54" s="149"/>
      <c r="M54" s="149"/>
      <c r="N54" s="2"/>
      <c r="O54" s="2"/>
      <c r="P54" s="149"/>
      <c r="Q54" s="149"/>
      <c r="R54" s="2"/>
      <c r="S54" s="2"/>
      <c r="T54" s="2"/>
    </row>
    <row r="55" spans="1:20" s="17" customFormat="1" ht="13.5">
      <c r="A55" s="8" t="s">
        <v>117</v>
      </c>
      <c r="B55" s="9" t="s">
        <v>118</v>
      </c>
      <c r="C55" s="9"/>
      <c r="D55" s="9" t="s">
        <v>236</v>
      </c>
      <c r="E55" s="24"/>
      <c r="F55" s="9"/>
      <c r="G55" s="9"/>
      <c r="H55" s="9"/>
      <c r="I55" s="9"/>
      <c r="J55" s="9"/>
      <c r="K55" s="137"/>
      <c r="L55" s="149"/>
      <c r="M55" s="149"/>
      <c r="N55" s="2"/>
      <c r="O55" s="2"/>
      <c r="P55" s="149"/>
      <c r="Q55" s="149"/>
      <c r="R55" s="2"/>
      <c r="S55" s="2"/>
      <c r="T55" s="2"/>
    </row>
    <row r="56" spans="1:21" ht="13.5">
      <c r="A56" s="63" t="s">
        <v>120</v>
      </c>
      <c r="B56" s="23" t="s">
        <v>121</v>
      </c>
      <c r="C56" s="23"/>
      <c r="D56" s="23"/>
      <c r="E56" s="23"/>
      <c r="F56" s="23"/>
      <c r="G56" s="23"/>
      <c r="H56" s="23"/>
      <c r="I56" s="23"/>
      <c r="J56" s="23"/>
      <c r="K56" s="137"/>
      <c r="L56" s="149"/>
      <c r="M56" s="149"/>
      <c r="P56" s="149"/>
      <c r="Q56" s="149"/>
      <c r="U56" s="17"/>
    </row>
    <row r="57" spans="1:21" ht="14.25" customHeight="1">
      <c r="A57" s="22"/>
      <c r="B57" s="125">
        <f>E55</f>
        <v>0</v>
      </c>
      <c r="C57" s="10" t="s">
        <v>122</v>
      </c>
      <c r="D57" s="82">
        <f>G36</f>
        <v>0</v>
      </c>
      <c r="E57" s="67" t="s">
        <v>123</v>
      </c>
      <c r="F57" s="82">
        <f>ROUNDUP((D57*E55),0)</f>
        <v>0</v>
      </c>
      <c r="G57" s="110" t="s">
        <v>89</v>
      </c>
      <c r="H57" s="23"/>
      <c r="I57" s="23"/>
      <c r="J57" s="23"/>
      <c r="K57" s="137"/>
      <c r="L57" s="149"/>
      <c r="M57" s="149"/>
      <c r="N57" s="113" t="s">
        <v>248</v>
      </c>
      <c r="P57" s="149"/>
      <c r="Q57" s="149"/>
      <c r="U57" s="17"/>
    </row>
    <row r="58" spans="1:16" ht="12.75" customHeight="1">
      <c r="A58" s="22"/>
      <c r="B58" s="23"/>
      <c r="C58" s="111"/>
      <c r="D58" s="32"/>
      <c r="E58" s="23"/>
      <c r="F58" s="32"/>
      <c r="G58" s="110"/>
      <c r="H58" s="23"/>
      <c r="I58" s="23"/>
      <c r="J58" s="23"/>
      <c r="K58" s="137"/>
      <c r="L58" s="149"/>
      <c r="M58" s="149"/>
      <c r="P58" s="149"/>
    </row>
    <row r="59" spans="1:21" s="17" customFormat="1" ht="15" customHeight="1">
      <c r="A59" s="8" t="s">
        <v>124</v>
      </c>
      <c r="B59" s="9" t="s">
        <v>125</v>
      </c>
      <c r="C59" s="9"/>
      <c r="D59" s="9"/>
      <c r="E59" s="9"/>
      <c r="F59" s="9"/>
      <c r="G59" s="9"/>
      <c r="H59" s="9"/>
      <c r="I59" s="9"/>
      <c r="J59" s="9"/>
      <c r="K59" s="137"/>
      <c r="L59" s="149"/>
      <c r="M59" s="149"/>
      <c r="N59" s="2"/>
      <c r="O59" s="2"/>
      <c r="P59" s="149"/>
      <c r="Q59" s="2"/>
      <c r="R59" s="2"/>
      <c r="S59" s="2"/>
      <c r="T59" s="2"/>
      <c r="U59" s="2"/>
    </row>
    <row r="60" spans="1:18" ht="15" customHeight="1">
      <c r="A60" s="63" t="s">
        <v>147</v>
      </c>
      <c r="B60" s="23" t="s">
        <v>126</v>
      </c>
      <c r="C60" s="23"/>
      <c r="D60" s="23"/>
      <c r="E60" s="23"/>
      <c r="F60" s="23"/>
      <c r="G60" s="23"/>
      <c r="H60" s="23"/>
      <c r="I60" s="23"/>
      <c r="J60" s="23"/>
      <c r="K60" s="137"/>
      <c r="L60" s="149"/>
      <c r="M60" s="149"/>
      <c r="P60" s="149"/>
      <c r="Q60" s="149"/>
      <c r="R60" s="115" t="s">
        <v>247</v>
      </c>
    </row>
    <row r="61" spans="1:21" ht="15" customHeight="1">
      <c r="A61" s="63"/>
      <c r="B61" s="82">
        <f>F57</f>
        <v>0</v>
      </c>
      <c r="C61" s="23" t="s">
        <v>127</v>
      </c>
      <c r="D61" s="82">
        <f>G36</f>
        <v>0</v>
      </c>
      <c r="E61" s="23" t="s">
        <v>128</v>
      </c>
      <c r="F61" s="82">
        <f>B61-D61</f>
        <v>0</v>
      </c>
      <c r="G61" s="23" t="s">
        <v>89</v>
      </c>
      <c r="H61" s="23"/>
      <c r="I61" s="23"/>
      <c r="J61" s="23"/>
      <c r="K61" s="137"/>
      <c r="L61" s="149"/>
      <c r="M61" s="149"/>
      <c r="N61" s="116">
        <f>F66</f>
        <v>3</v>
      </c>
      <c r="O61" s="199"/>
      <c r="P61" s="200"/>
      <c r="Q61" s="149"/>
      <c r="U61" s="17"/>
    </row>
    <row r="62" spans="1:16" ht="15" customHeight="1">
      <c r="A62" s="63"/>
      <c r="B62" s="23"/>
      <c r="C62" s="23"/>
      <c r="D62" s="23"/>
      <c r="E62" s="23"/>
      <c r="F62" s="23"/>
      <c r="G62" s="23"/>
      <c r="H62" s="23"/>
      <c r="I62" s="23"/>
      <c r="J62" s="23"/>
      <c r="L62" s="118" t="s">
        <v>133</v>
      </c>
      <c r="N62" s="116"/>
      <c r="O62" s="223"/>
      <c r="P62" s="224"/>
    </row>
    <row r="63" spans="1:10" ht="15" customHeight="1">
      <c r="A63" s="63" t="s">
        <v>169</v>
      </c>
      <c r="B63" s="23" t="s">
        <v>129</v>
      </c>
      <c r="C63" s="23"/>
      <c r="D63" s="23"/>
      <c r="E63" s="23"/>
      <c r="F63" s="23"/>
      <c r="G63" s="23"/>
      <c r="H63" s="23"/>
      <c r="I63" s="23"/>
      <c r="J63" s="23"/>
    </row>
    <row r="64" spans="1:14" ht="15" customHeight="1">
      <c r="A64" s="63"/>
      <c r="B64" s="23" t="s">
        <v>130</v>
      </c>
      <c r="C64" s="23"/>
      <c r="D64" s="23"/>
      <c r="E64" s="23"/>
      <c r="F64" s="23"/>
      <c r="G64" s="23"/>
      <c r="H64" s="23"/>
      <c r="I64" s="23"/>
      <c r="J64" s="23"/>
      <c r="L64" s="120" t="s">
        <v>135</v>
      </c>
      <c r="N64" s="116">
        <f>E24</f>
        <v>0</v>
      </c>
    </row>
    <row r="65" spans="1:10" ht="15" customHeight="1">
      <c r="A65" s="63"/>
      <c r="B65" s="23" t="s">
        <v>131</v>
      </c>
      <c r="C65" s="23"/>
      <c r="D65" s="23"/>
      <c r="E65" s="23"/>
      <c r="F65" s="23"/>
      <c r="G65" s="23"/>
      <c r="H65" s="23"/>
      <c r="I65" s="23"/>
      <c r="J65" s="23"/>
    </row>
    <row r="66" spans="1:18" ht="15" customHeight="1">
      <c r="A66" s="22"/>
      <c r="B66" s="119">
        <v>3</v>
      </c>
      <c r="C66" s="23" t="s">
        <v>132</v>
      </c>
      <c r="D66" s="82">
        <f>E24</f>
        <v>0</v>
      </c>
      <c r="E66" s="23" t="s">
        <v>115</v>
      </c>
      <c r="F66" s="82">
        <f>IF(3-D66&lt;1,1,3-D66)</f>
        <v>3</v>
      </c>
      <c r="G66" s="23" t="s">
        <v>89</v>
      </c>
      <c r="I66" s="23"/>
      <c r="J66" s="23"/>
      <c r="L66" s="148">
        <f>G76</f>
        <v>0</v>
      </c>
      <c r="M66" s="116"/>
      <c r="O66" s="121">
        <f>G36</f>
        <v>0</v>
      </c>
      <c r="R66" s="116">
        <f>G92</f>
        <v>0</v>
      </c>
    </row>
    <row r="67" spans="1:18" ht="15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O67" s="122"/>
      <c r="R67" s="123"/>
    </row>
    <row r="68" spans="1:17" ht="15" customHeight="1">
      <c r="A68" s="22"/>
      <c r="B68" s="23" t="s">
        <v>134</v>
      </c>
      <c r="C68" s="23"/>
      <c r="D68" s="23"/>
      <c r="E68" s="23"/>
      <c r="F68" s="23"/>
      <c r="G68" s="23"/>
      <c r="H68" s="23"/>
      <c r="I68" s="23"/>
      <c r="J68" s="23"/>
      <c r="Q68" s="116">
        <f>F57</f>
        <v>0</v>
      </c>
    </row>
    <row r="69" spans="1:17" ht="15" customHeight="1">
      <c r="A69" s="22"/>
      <c r="B69" s="23" t="s">
        <v>136</v>
      </c>
      <c r="C69" s="23"/>
      <c r="D69" s="23"/>
      <c r="E69" s="23"/>
      <c r="F69" s="23"/>
      <c r="G69" s="23"/>
      <c r="H69" s="23"/>
      <c r="I69" s="23"/>
      <c r="J69" s="23"/>
      <c r="Q69" s="124" t="s">
        <v>139</v>
      </c>
    </row>
    <row r="70" spans="1:10" ht="15" customHeight="1">
      <c r="A70" s="22"/>
      <c r="B70" s="23"/>
      <c r="C70" s="23">
        <f>F66</f>
        <v>3</v>
      </c>
      <c r="D70" s="23" t="s">
        <v>137</v>
      </c>
      <c r="E70" s="82">
        <f>C70+1+1</f>
        <v>5</v>
      </c>
      <c r="F70" s="23" t="s">
        <v>89</v>
      </c>
      <c r="G70" s="23"/>
      <c r="H70" s="23"/>
      <c r="I70" s="23"/>
      <c r="J70" s="23"/>
    </row>
    <row r="71" spans="1:10" ht="1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5" customHeight="1">
      <c r="A72" s="22"/>
      <c r="B72" s="23" t="s">
        <v>6</v>
      </c>
      <c r="C72" s="23"/>
      <c r="D72" s="23"/>
      <c r="E72" s="23"/>
      <c r="F72" s="23"/>
      <c r="G72" s="23"/>
      <c r="H72" s="23"/>
      <c r="I72" s="23"/>
      <c r="J72" s="23"/>
    </row>
    <row r="73" spans="1:15" ht="15" customHeight="1">
      <c r="A73" s="22"/>
      <c r="B73" s="23"/>
      <c r="C73" s="23" t="s">
        <v>138</v>
      </c>
      <c r="E73" s="71"/>
      <c r="F73" s="23"/>
      <c r="G73" s="23"/>
      <c r="H73" s="23"/>
      <c r="I73" s="23"/>
      <c r="J73" s="23"/>
      <c r="O73" s="112" t="s">
        <v>246</v>
      </c>
    </row>
    <row r="74" spans="1:10" ht="15" customHeight="1">
      <c r="A74" s="22"/>
      <c r="B74" s="23"/>
      <c r="C74" s="23"/>
      <c r="D74" s="32"/>
      <c r="E74" s="23"/>
      <c r="F74" s="23"/>
      <c r="G74" s="23"/>
      <c r="H74" s="23"/>
      <c r="I74" s="23"/>
      <c r="J74" s="23"/>
    </row>
    <row r="75" spans="1:10" ht="15" customHeight="1">
      <c r="A75" s="22"/>
      <c r="B75" s="23" t="s">
        <v>140</v>
      </c>
      <c r="C75" s="23"/>
      <c r="D75" s="23"/>
      <c r="E75" s="23"/>
      <c r="F75" s="23"/>
      <c r="G75" s="23"/>
      <c r="H75" s="23"/>
      <c r="I75" s="23"/>
      <c r="J75" s="23"/>
    </row>
    <row r="76" spans="1:10" ht="15" customHeight="1">
      <c r="A76" s="22"/>
      <c r="B76" s="23"/>
      <c r="C76" s="125">
        <f>E73</f>
        <v>0</v>
      </c>
      <c r="D76" s="32" t="s">
        <v>141</v>
      </c>
      <c r="E76" s="82">
        <f>E70</f>
        <v>5</v>
      </c>
      <c r="F76" s="32" t="s">
        <v>142</v>
      </c>
      <c r="G76" s="82">
        <f>ROUNDUP(C76*E76,1)</f>
        <v>0</v>
      </c>
      <c r="H76" s="23" t="s">
        <v>89</v>
      </c>
      <c r="I76" s="23"/>
      <c r="J76" s="23"/>
    </row>
    <row r="77" spans="1:10" ht="15" customHeight="1">
      <c r="A77" s="22"/>
      <c r="B77" s="23"/>
      <c r="C77" s="23"/>
      <c r="D77" s="23"/>
      <c r="E77" s="23"/>
      <c r="F77" s="23"/>
      <c r="G77" s="23"/>
      <c r="H77" s="23"/>
      <c r="I77" s="23"/>
      <c r="J77" s="23"/>
    </row>
    <row r="78" spans="1:16" ht="15" customHeight="1">
      <c r="A78" s="22"/>
      <c r="B78" s="23" t="s">
        <v>42</v>
      </c>
      <c r="C78" s="23"/>
      <c r="D78" s="23"/>
      <c r="E78" s="23"/>
      <c r="F78" s="23"/>
      <c r="G78" s="23"/>
      <c r="H78" s="23"/>
      <c r="I78" s="23"/>
      <c r="J78" s="23"/>
      <c r="P78" s="116">
        <f>C95</f>
        <v>0</v>
      </c>
    </row>
    <row r="79" spans="1:16" ht="15" customHeight="1">
      <c r="A79" s="22"/>
      <c r="B79" s="23" t="s">
        <v>43</v>
      </c>
      <c r="C79" s="23"/>
      <c r="D79" s="23"/>
      <c r="E79" s="23"/>
      <c r="F79" s="23"/>
      <c r="G79" s="23"/>
      <c r="H79" s="23"/>
      <c r="I79" s="23"/>
      <c r="J79" s="23"/>
      <c r="P79" s="17" t="s">
        <v>48</v>
      </c>
    </row>
    <row r="80" spans="1:10" ht="15" customHeight="1">
      <c r="A80" s="22"/>
      <c r="B80" s="23"/>
      <c r="C80" s="82">
        <f>G36</f>
        <v>0</v>
      </c>
      <c r="D80" s="67" t="s">
        <v>44</v>
      </c>
      <c r="E80" s="82">
        <f>E29</f>
        <v>0</v>
      </c>
      <c r="F80" s="32" t="s">
        <v>45</v>
      </c>
      <c r="G80" s="82">
        <f>C80*E80/100</f>
        <v>0</v>
      </c>
      <c r="H80" s="23" t="s">
        <v>89</v>
      </c>
      <c r="I80" s="23"/>
      <c r="J80" s="23"/>
    </row>
    <row r="81" spans="1:10" ht="1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</row>
    <row r="82" spans="1:16" ht="15" customHeight="1">
      <c r="A82" s="22"/>
      <c r="B82" s="23" t="s">
        <v>46</v>
      </c>
      <c r="C82" s="23"/>
      <c r="D82" s="23"/>
      <c r="E82" s="23"/>
      <c r="F82" s="23"/>
      <c r="G82" s="23"/>
      <c r="H82" s="23"/>
      <c r="I82" s="23"/>
      <c r="J82" s="23"/>
      <c r="O82" s="221" t="s">
        <v>50</v>
      </c>
      <c r="P82" s="222"/>
    </row>
    <row r="83" spans="1:20" ht="15" customHeight="1">
      <c r="A83" s="22"/>
      <c r="B83" s="23" t="s">
        <v>47</v>
      </c>
      <c r="C83" s="23"/>
      <c r="D83" s="23"/>
      <c r="E83" s="23"/>
      <c r="F83" s="23"/>
      <c r="G83" s="23"/>
      <c r="H83" s="23"/>
      <c r="I83" s="23"/>
      <c r="J83" s="23"/>
      <c r="L83" s="121">
        <f>C99</f>
        <v>0</v>
      </c>
      <c r="O83" s="126" t="s">
        <v>51</v>
      </c>
      <c r="P83" s="116">
        <f>G36</f>
        <v>0</v>
      </c>
      <c r="T83" s="121">
        <f>G99</f>
        <v>0</v>
      </c>
    </row>
    <row r="84" spans="1:16" ht="15" customHeight="1">
      <c r="A84" s="22"/>
      <c r="B84" s="23"/>
      <c r="C84" s="82">
        <f>G80</f>
        <v>0</v>
      </c>
      <c r="D84" s="23" t="s">
        <v>49</v>
      </c>
      <c r="E84" s="82">
        <f>E70</f>
        <v>5</v>
      </c>
      <c r="F84" s="23" t="s">
        <v>115</v>
      </c>
      <c r="G84" s="82">
        <f>C84+E84</f>
        <v>5</v>
      </c>
      <c r="H84" s="23" t="s">
        <v>89</v>
      </c>
      <c r="I84" s="23"/>
      <c r="J84" s="23"/>
      <c r="K84" s="127" t="s">
        <v>52</v>
      </c>
      <c r="O84" s="126" t="s">
        <v>53</v>
      </c>
      <c r="P84" s="116">
        <f>G44</f>
        <v>0</v>
      </c>
    </row>
    <row r="85" spans="1:11" ht="15" customHeight="1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118" t="s">
        <v>51</v>
      </c>
    </row>
    <row r="86" spans="1:11" ht="15" customHeight="1">
      <c r="A86" s="22"/>
      <c r="B86" s="23" t="s">
        <v>7</v>
      </c>
      <c r="C86" s="23"/>
      <c r="D86" s="23"/>
      <c r="E86" s="23"/>
      <c r="F86" s="23"/>
      <c r="G86" s="23"/>
      <c r="J86" s="32"/>
      <c r="K86" s="116">
        <f>I95</f>
        <v>0</v>
      </c>
    </row>
    <row r="87" spans="1:10" ht="15" customHeight="1">
      <c r="A87" s="22"/>
      <c r="C87" s="23" t="s">
        <v>138</v>
      </c>
      <c r="D87" s="23"/>
      <c r="E87" s="71"/>
      <c r="F87" s="23"/>
      <c r="G87" s="23"/>
      <c r="H87" s="23"/>
      <c r="I87" s="23"/>
      <c r="J87" s="23"/>
    </row>
    <row r="88" spans="1:17" ht="15" customHeight="1">
      <c r="A88" s="22"/>
      <c r="B88" s="23"/>
      <c r="C88" s="23"/>
      <c r="D88" s="23"/>
      <c r="E88" s="55"/>
      <c r="F88" s="23"/>
      <c r="G88" s="23"/>
      <c r="H88" s="23"/>
      <c r="I88" s="23"/>
      <c r="J88" s="23"/>
      <c r="O88" s="118" t="s">
        <v>56</v>
      </c>
      <c r="Q88" s="118" t="s">
        <v>57</v>
      </c>
    </row>
    <row r="89" spans="1:17" ht="15" customHeight="1">
      <c r="A89" s="22"/>
      <c r="B89" s="23" t="s">
        <v>54</v>
      </c>
      <c r="C89" s="23"/>
      <c r="D89" s="23"/>
      <c r="E89" s="23"/>
      <c r="F89" s="23"/>
      <c r="G89" s="23"/>
      <c r="H89" s="23"/>
      <c r="I89" s="23"/>
      <c r="J89" s="23"/>
      <c r="O89" s="116">
        <f>G95</f>
        <v>0</v>
      </c>
      <c r="Q89" s="116">
        <f>F61</f>
        <v>0</v>
      </c>
    </row>
    <row r="90" spans="1:10" ht="15" customHeight="1">
      <c r="A90" s="22"/>
      <c r="B90" s="23"/>
      <c r="C90" s="125">
        <f>E87</f>
        <v>0</v>
      </c>
      <c r="D90" s="32" t="s">
        <v>122</v>
      </c>
      <c r="E90" s="82">
        <f>G84</f>
        <v>5</v>
      </c>
      <c r="F90" s="32" t="s">
        <v>164</v>
      </c>
      <c r="G90" s="82">
        <f>ROUNDUP(C90*E90,1)</f>
        <v>0</v>
      </c>
      <c r="H90" s="23" t="s">
        <v>89</v>
      </c>
      <c r="I90" s="23"/>
      <c r="J90" s="23"/>
    </row>
    <row r="91" spans="1:10" ht="15" customHeight="1">
      <c r="A91" s="22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5" customHeight="1">
      <c r="A92" s="22"/>
      <c r="B92" s="23" t="s">
        <v>55</v>
      </c>
      <c r="C92" s="23"/>
      <c r="D92" s="23"/>
      <c r="E92" s="23"/>
      <c r="F92" s="23"/>
      <c r="G92" s="82">
        <f>IF(F61&gt;G90,F61,G90)</f>
        <v>0</v>
      </c>
      <c r="H92" s="23" t="s">
        <v>89</v>
      </c>
      <c r="I92" s="23"/>
      <c r="J92" s="23"/>
    </row>
    <row r="93" spans="1:10" ht="10.5" customHeight="1">
      <c r="A93" s="22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5" customHeight="1">
      <c r="A94" s="22"/>
      <c r="B94" s="23" t="s">
        <v>58</v>
      </c>
      <c r="C94" s="23"/>
      <c r="D94" s="23"/>
      <c r="E94" s="23"/>
      <c r="F94" s="23"/>
      <c r="G94" s="23"/>
      <c r="H94" s="23"/>
      <c r="I94" s="23"/>
      <c r="J94" s="23"/>
    </row>
    <row r="95" spans="1:16" ht="15" customHeight="1">
      <c r="A95" s="22"/>
      <c r="B95" s="23"/>
      <c r="C95" s="82">
        <f>G76</f>
        <v>0</v>
      </c>
      <c r="D95" s="23" t="s">
        <v>59</v>
      </c>
      <c r="E95" s="82">
        <f>G36</f>
        <v>0</v>
      </c>
      <c r="F95" s="23" t="s">
        <v>60</v>
      </c>
      <c r="G95" s="82">
        <f>G92</f>
        <v>0</v>
      </c>
      <c r="H95" s="23" t="s">
        <v>115</v>
      </c>
      <c r="I95" s="82">
        <f>G95+E95+C95</f>
        <v>0</v>
      </c>
      <c r="J95" s="23" t="s">
        <v>89</v>
      </c>
      <c r="O95" s="113" t="s">
        <v>63</v>
      </c>
      <c r="P95" s="116">
        <f>I99</f>
        <v>0</v>
      </c>
    </row>
    <row r="96" spans="1:10" ht="4.5" customHeight="1">
      <c r="A96" s="22"/>
      <c r="B96" s="23"/>
      <c r="C96" s="23"/>
      <c r="D96" s="23"/>
      <c r="E96" s="23"/>
      <c r="F96" s="23"/>
      <c r="G96" s="23"/>
      <c r="H96" s="23"/>
      <c r="I96" s="23"/>
      <c r="J96" s="23"/>
    </row>
    <row r="97" spans="1:12" ht="15" customHeight="1">
      <c r="A97" s="22"/>
      <c r="B97" s="23" t="s">
        <v>61</v>
      </c>
      <c r="C97" s="23"/>
      <c r="D97" s="23"/>
      <c r="E97" s="23"/>
      <c r="F97" s="23"/>
      <c r="G97" s="23"/>
      <c r="H97" s="23"/>
      <c r="I97" s="23"/>
      <c r="J97" s="23"/>
      <c r="L97" s="115" t="s">
        <v>66</v>
      </c>
    </row>
    <row r="98" spans="1:20" ht="9.75" customHeight="1">
      <c r="A98" s="22"/>
      <c r="B98" s="23"/>
      <c r="C98" s="23"/>
      <c r="D98" s="23"/>
      <c r="E98" s="23"/>
      <c r="F98" s="23"/>
      <c r="G98" s="23"/>
      <c r="H98" s="23"/>
      <c r="I98" s="23"/>
      <c r="J98" s="23"/>
      <c r="L98" s="212" t="s">
        <v>67</v>
      </c>
      <c r="M98" s="213"/>
      <c r="N98" s="213"/>
      <c r="O98" s="213"/>
      <c r="P98" s="213"/>
      <c r="Q98" s="213"/>
      <c r="R98" s="213"/>
      <c r="S98" s="213"/>
      <c r="T98" s="214"/>
    </row>
    <row r="99" spans="1:20" ht="12" customHeight="1">
      <c r="A99" s="22"/>
      <c r="B99" s="23"/>
      <c r="C99" s="82">
        <f>G76</f>
        <v>0</v>
      </c>
      <c r="D99" s="23" t="s">
        <v>62</v>
      </c>
      <c r="E99" s="82">
        <f>G44</f>
        <v>0</v>
      </c>
      <c r="F99" s="23" t="s">
        <v>60</v>
      </c>
      <c r="G99" s="82">
        <f>G76</f>
        <v>0</v>
      </c>
      <c r="H99" s="23" t="s">
        <v>115</v>
      </c>
      <c r="I99" s="82">
        <f>C99+E99+G99</f>
        <v>0</v>
      </c>
      <c r="J99" s="23" t="s">
        <v>89</v>
      </c>
      <c r="L99" s="215"/>
      <c r="M99" s="216"/>
      <c r="N99" s="216"/>
      <c r="O99" s="216"/>
      <c r="P99" s="216"/>
      <c r="Q99" s="216"/>
      <c r="R99" s="216"/>
      <c r="S99" s="216"/>
      <c r="T99" s="217"/>
    </row>
    <row r="100" spans="1:20" ht="11.25" customHeight="1" thickBot="1">
      <c r="A100" s="22"/>
      <c r="B100" s="23"/>
      <c r="C100" s="23"/>
      <c r="D100" s="23"/>
      <c r="E100" s="23"/>
      <c r="F100" s="23"/>
      <c r="G100" s="23"/>
      <c r="H100" s="23"/>
      <c r="I100" s="32"/>
      <c r="J100" s="32"/>
      <c r="L100" s="215"/>
      <c r="M100" s="216"/>
      <c r="N100" s="216"/>
      <c r="O100" s="216"/>
      <c r="P100" s="216"/>
      <c r="Q100" s="216"/>
      <c r="R100" s="216"/>
      <c r="S100" s="216"/>
      <c r="T100" s="217"/>
    </row>
    <row r="101" spans="1:20" ht="15" customHeight="1" thickBot="1">
      <c r="A101" s="22"/>
      <c r="B101" s="128"/>
      <c r="C101" s="80" t="s">
        <v>64</v>
      </c>
      <c r="D101" s="80"/>
      <c r="E101" s="129">
        <f>I95</f>
        <v>0</v>
      </c>
      <c r="F101" s="54" t="s">
        <v>65</v>
      </c>
      <c r="G101" s="129">
        <f>I99</f>
        <v>0</v>
      </c>
      <c r="H101" s="129" t="s">
        <v>89</v>
      </c>
      <c r="I101" s="80"/>
      <c r="J101" s="81"/>
      <c r="L101" s="215"/>
      <c r="M101" s="216"/>
      <c r="N101" s="216"/>
      <c r="O101" s="216"/>
      <c r="P101" s="216"/>
      <c r="Q101" s="216"/>
      <c r="R101" s="216"/>
      <c r="S101" s="216"/>
      <c r="T101" s="217"/>
    </row>
    <row r="102" spans="10:20" ht="9.75" customHeight="1">
      <c r="J102" s="23"/>
      <c r="L102" s="218"/>
      <c r="M102" s="219"/>
      <c r="N102" s="219"/>
      <c r="O102" s="219"/>
      <c r="P102" s="219"/>
      <c r="Q102" s="219"/>
      <c r="R102" s="219"/>
      <c r="S102" s="219"/>
      <c r="T102" s="220"/>
    </row>
    <row r="103" spans="2:10" ht="15" customHeight="1">
      <c r="B103" s="130" t="s">
        <v>68</v>
      </c>
      <c r="C103" s="131"/>
      <c r="D103" s="131"/>
      <c r="E103" s="131"/>
      <c r="F103" s="131"/>
      <c r="G103" s="131"/>
      <c r="H103" s="131"/>
      <c r="I103" s="131"/>
      <c r="J103" s="132"/>
    </row>
    <row r="104" spans="2:10" ht="10.5" customHeight="1">
      <c r="B104" s="133"/>
      <c r="C104" s="23"/>
      <c r="D104" s="23"/>
      <c r="E104" s="23"/>
      <c r="F104" s="23"/>
      <c r="G104" s="23"/>
      <c r="H104" s="23"/>
      <c r="I104" s="23"/>
      <c r="J104" s="84"/>
    </row>
    <row r="105" spans="2:10" ht="10.5" customHeight="1">
      <c r="B105" s="134" t="s">
        <v>240</v>
      </c>
      <c r="C105" s="135"/>
      <c r="D105" s="67" t="s">
        <v>241</v>
      </c>
      <c r="E105" s="135"/>
      <c r="F105" s="206" t="s">
        <v>242</v>
      </c>
      <c r="G105" s="206"/>
      <c r="H105" s="135"/>
      <c r="I105" s="206" t="s">
        <v>243</v>
      </c>
      <c r="J105" s="84"/>
    </row>
    <row r="106" spans="2:10" ht="15" customHeight="1">
      <c r="B106" s="77"/>
      <c r="C106" s="181"/>
      <c r="D106" s="181"/>
      <c r="E106" s="181"/>
      <c r="F106" s="181"/>
      <c r="G106" s="181"/>
      <c r="H106" s="181"/>
      <c r="I106" s="181"/>
      <c r="J106" s="78"/>
    </row>
    <row r="107" ht="3" customHeight="1"/>
    <row r="108" spans="1:9" ht="15" customHeight="1">
      <c r="A108" s="8" t="s">
        <v>144</v>
      </c>
      <c r="B108" s="9" t="s">
        <v>145</v>
      </c>
      <c r="C108" s="9"/>
      <c r="D108" s="9"/>
      <c r="E108" s="9"/>
      <c r="F108" s="9"/>
      <c r="G108" s="9"/>
      <c r="H108" s="9"/>
      <c r="I108" s="10"/>
    </row>
    <row r="109" spans="1:10" ht="15" customHeight="1">
      <c r="A109" s="12" t="s">
        <v>147</v>
      </c>
      <c r="B109" s="13" t="s">
        <v>148</v>
      </c>
      <c r="C109" s="14"/>
      <c r="D109" s="14"/>
      <c r="E109" s="14"/>
      <c r="F109" s="14"/>
      <c r="G109" s="14"/>
      <c r="H109" s="14"/>
      <c r="I109" s="15"/>
      <c r="J109" s="16"/>
    </row>
    <row r="110" spans="1:10" ht="15" customHeight="1">
      <c r="A110" s="18"/>
      <c r="B110" s="19" t="s">
        <v>69</v>
      </c>
      <c r="C110" s="19"/>
      <c r="D110" s="19"/>
      <c r="E110" s="19"/>
      <c r="F110" s="19"/>
      <c r="G110" s="19"/>
      <c r="H110" s="19"/>
      <c r="I110" s="20"/>
      <c r="J110" s="21"/>
    </row>
    <row r="111" spans="1:10" ht="15">
      <c r="A111" s="18"/>
      <c r="B111" s="25">
        <f>F66+1</f>
        <v>4</v>
      </c>
      <c r="C111" s="26" t="s">
        <v>152</v>
      </c>
      <c r="D111" s="25">
        <f>G76</f>
        <v>0</v>
      </c>
      <c r="E111" s="26" t="s">
        <v>152</v>
      </c>
      <c r="F111" s="25">
        <f>I99</f>
        <v>0</v>
      </c>
      <c r="G111" s="26" t="s">
        <v>153</v>
      </c>
      <c r="H111" s="27">
        <f>B111*D111*F111/2</f>
        <v>0</v>
      </c>
      <c r="I111" s="205" t="s">
        <v>71</v>
      </c>
      <c r="J111" s="28"/>
    </row>
    <row r="112" spans="1:10" ht="15">
      <c r="A112" s="18"/>
      <c r="B112" s="30" t="s">
        <v>72</v>
      </c>
      <c r="C112" s="26"/>
      <c r="D112" s="26"/>
      <c r="E112" s="26"/>
      <c r="F112" s="26"/>
      <c r="G112" s="26"/>
      <c r="H112" s="26"/>
      <c r="I112" s="205"/>
      <c r="J112" s="28"/>
    </row>
    <row r="113" spans="1:10" ht="15">
      <c r="A113" s="18"/>
      <c r="B113" s="25">
        <f>AVERAGE(E70,G84)-2</f>
        <v>3</v>
      </c>
      <c r="C113" s="26" t="s">
        <v>157</v>
      </c>
      <c r="D113" s="25">
        <f>G36</f>
        <v>0</v>
      </c>
      <c r="E113" s="26" t="s">
        <v>157</v>
      </c>
      <c r="F113" s="25">
        <f>F111</f>
        <v>0</v>
      </c>
      <c r="G113" s="26" t="s">
        <v>158</v>
      </c>
      <c r="H113" s="25">
        <f>B113*D113*F113</f>
        <v>0</v>
      </c>
      <c r="I113" s="205" t="s">
        <v>71</v>
      </c>
      <c r="J113" s="28"/>
    </row>
    <row r="114" spans="1:10" ht="15">
      <c r="A114" s="18"/>
      <c r="B114" s="34" t="s">
        <v>73</v>
      </c>
      <c r="C114" s="26"/>
      <c r="D114" s="26"/>
      <c r="E114" s="26"/>
      <c r="F114" s="26"/>
      <c r="G114" s="26"/>
      <c r="H114" s="26"/>
      <c r="I114" s="205"/>
      <c r="J114" s="28"/>
    </row>
    <row r="115" spans="1:10" ht="15">
      <c r="A115" s="18"/>
      <c r="B115" s="25">
        <f>G84-1</f>
        <v>4</v>
      </c>
      <c r="C115" s="26" t="s">
        <v>152</v>
      </c>
      <c r="D115" s="25">
        <f>G92</f>
        <v>0</v>
      </c>
      <c r="E115" s="26" t="s">
        <v>152</v>
      </c>
      <c r="F115" s="25">
        <f>F111</f>
        <v>0</v>
      </c>
      <c r="G115" s="26" t="s">
        <v>162</v>
      </c>
      <c r="H115" s="25">
        <f>B115*D115*F115/2</f>
        <v>0</v>
      </c>
      <c r="I115" s="205" t="s">
        <v>71</v>
      </c>
      <c r="J115" s="28"/>
    </row>
    <row r="116" spans="1:10" ht="15">
      <c r="A116" s="18"/>
      <c r="B116" s="35" t="s">
        <v>163</v>
      </c>
      <c r="C116" s="26" t="s">
        <v>164</v>
      </c>
      <c r="D116" s="36">
        <f>H111+H113+H115</f>
        <v>0</v>
      </c>
      <c r="E116" s="20" t="s">
        <v>71</v>
      </c>
      <c r="F116" s="20"/>
      <c r="G116" s="26"/>
      <c r="H116" s="20"/>
      <c r="I116" s="20"/>
      <c r="J116" s="28"/>
    </row>
    <row r="117" spans="1:10" ht="13.5">
      <c r="A117" s="18"/>
      <c r="B117" s="20"/>
      <c r="C117" s="26"/>
      <c r="D117" s="20"/>
      <c r="E117" s="26"/>
      <c r="F117" s="20"/>
      <c r="G117" s="26"/>
      <c r="H117" s="20"/>
      <c r="I117" s="20"/>
      <c r="J117" s="28"/>
    </row>
    <row r="118" spans="1:10" ht="15">
      <c r="A118" s="40" t="s">
        <v>169</v>
      </c>
      <c r="B118" s="13" t="s">
        <v>75</v>
      </c>
      <c r="C118" s="26"/>
      <c r="D118" s="26"/>
      <c r="E118" s="26"/>
      <c r="F118" s="26"/>
      <c r="G118" s="26"/>
      <c r="H118" s="26"/>
      <c r="I118" s="20"/>
      <c r="J118" s="28"/>
    </row>
    <row r="119" spans="1:10" ht="15">
      <c r="A119" s="21"/>
      <c r="B119" s="21"/>
      <c r="C119" s="25">
        <f>D116</f>
        <v>0</v>
      </c>
      <c r="D119" s="26" t="s">
        <v>76</v>
      </c>
      <c r="E119" s="25">
        <f>C119/27</f>
        <v>0</v>
      </c>
      <c r="F119" s="19" t="s">
        <v>77</v>
      </c>
      <c r="G119" s="19"/>
      <c r="H119" s="19"/>
      <c r="I119" s="20"/>
      <c r="J119" s="21"/>
    </row>
    <row r="120" spans="1:10" ht="13.5">
      <c r="A120" s="47" t="s">
        <v>175</v>
      </c>
      <c r="B120" s="48" t="s">
        <v>233</v>
      </c>
      <c r="C120" s="20"/>
      <c r="D120" s="26"/>
      <c r="E120" s="20"/>
      <c r="F120" s="19"/>
      <c r="G120" s="19"/>
      <c r="H120" s="19"/>
      <c r="I120" s="20"/>
      <c r="J120" s="21"/>
    </row>
    <row r="121" spans="1:10" ht="15">
      <c r="A121" s="21"/>
      <c r="B121" s="21"/>
      <c r="C121" s="25">
        <f>E119</f>
        <v>0</v>
      </c>
      <c r="D121" s="26" t="s">
        <v>78</v>
      </c>
      <c r="E121" s="25">
        <f>C121*1.4</f>
        <v>0</v>
      </c>
      <c r="F121" s="19" t="s">
        <v>178</v>
      </c>
      <c r="G121" s="19"/>
      <c r="H121" s="19"/>
      <c r="I121" s="20"/>
      <c r="J121" s="21"/>
    </row>
    <row r="122" spans="1:10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ht="13.5">
      <c r="A123" s="127">
        <v>4</v>
      </c>
      <c r="B123" s="2" t="s">
        <v>232</v>
      </c>
      <c r="C123" s="17"/>
      <c r="D123" s="17"/>
      <c r="E123" s="17"/>
      <c r="F123" s="17"/>
      <c r="G123" s="17"/>
      <c r="H123" s="17"/>
      <c r="I123" s="17"/>
      <c r="J123" s="17"/>
    </row>
    <row r="124" spans="1:10" ht="13.5">
      <c r="A124" s="17"/>
      <c r="B124" s="17"/>
      <c r="C124" s="82">
        <f>E121</f>
        <v>0</v>
      </c>
      <c r="D124" s="2" t="s">
        <v>234</v>
      </c>
      <c r="E124" s="82">
        <f>C124*1.1</f>
        <v>0</v>
      </c>
      <c r="F124" s="2" t="s">
        <v>178</v>
      </c>
      <c r="G124" s="17"/>
      <c r="H124" s="17"/>
      <c r="I124" s="17"/>
      <c r="J124" s="17"/>
    </row>
    <row r="125" spans="6:10" ht="13.5">
      <c r="F125" s="17"/>
      <c r="G125" s="17"/>
      <c r="H125" s="17"/>
      <c r="I125" s="17"/>
      <c r="J125" s="17"/>
    </row>
    <row r="126" spans="6:10" ht="13.5">
      <c r="F126" s="17"/>
      <c r="G126" s="17"/>
      <c r="H126" s="17"/>
      <c r="I126" s="17"/>
      <c r="J126" s="17"/>
    </row>
    <row r="127" spans="2:10" ht="20.25">
      <c r="B127" s="173" t="s">
        <v>181</v>
      </c>
      <c r="C127" s="176"/>
      <c r="D127" s="176"/>
      <c r="E127" s="176"/>
      <c r="F127" s="177"/>
      <c r="G127" s="17"/>
      <c r="H127" s="17"/>
      <c r="I127" s="17"/>
      <c r="J127" s="17"/>
    </row>
    <row r="128" spans="2:6" ht="13.5">
      <c r="B128" s="50" t="s">
        <v>183</v>
      </c>
      <c r="C128" s="56"/>
      <c r="D128" s="56"/>
      <c r="E128" s="56"/>
      <c r="F128" s="150"/>
    </row>
    <row r="129" spans="2:6" ht="13.5">
      <c r="B129" s="52" t="s">
        <v>189</v>
      </c>
      <c r="C129" s="29" t="s">
        <v>190</v>
      </c>
      <c r="D129" s="29" t="s">
        <v>191</v>
      </c>
      <c r="E129" s="29" t="s">
        <v>192</v>
      </c>
      <c r="F129" s="42" t="s">
        <v>193</v>
      </c>
    </row>
    <row r="130" spans="2:6" ht="13.5">
      <c r="B130" s="43">
        <v>2</v>
      </c>
      <c r="C130" s="170">
        <v>300</v>
      </c>
      <c r="D130" s="43">
        <v>225</v>
      </c>
      <c r="E130" s="170">
        <v>180</v>
      </c>
      <c r="F130" s="43" t="s">
        <v>199</v>
      </c>
    </row>
    <row r="131" spans="2:6" ht="13.5">
      <c r="B131" s="37">
        <v>3</v>
      </c>
      <c r="C131" s="171">
        <v>450</v>
      </c>
      <c r="D131" s="37">
        <v>300</v>
      </c>
      <c r="E131" s="171">
        <v>218</v>
      </c>
      <c r="F131" s="37" t="s">
        <v>203</v>
      </c>
    </row>
    <row r="132" spans="2:6" ht="13.5">
      <c r="B132" s="37">
        <v>4</v>
      </c>
      <c r="C132" s="171">
        <v>600</v>
      </c>
      <c r="D132" s="37">
        <v>375</v>
      </c>
      <c r="E132" s="171">
        <v>256</v>
      </c>
      <c r="F132" s="37" t="s">
        <v>207</v>
      </c>
    </row>
    <row r="133" spans="2:10" ht="13.5">
      <c r="B133" s="37">
        <v>5</v>
      </c>
      <c r="C133" s="171">
        <v>750</v>
      </c>
      <c r="D133" s="37">
        <v>450</v>
      </c>
      <c r="E133" s="171">
        <v>294</v>
      </c>
      <c r="F133" s="37" t="s">
        <v>210</v>
      </c>
      <c r="G133" s="23"/>
      <c r="H133" s="23"/>
      <c r="I133" s="23"/>
      <c r="J133" s="23"/>
    </row>
    <row r="134" spans="2:6" ht="13.5">
      <c r="B134" s="37">
        <v>6</v>
      </c>
      <c r="C134" s="171">
        <v>900</v>
      </c>
      <c r="D134" s="37">
        <v>525</v>
      </c>
      <c r="E134" s="171">
        <v>332</v>
      </c>
      <c r="F134" s="37" t="s">
        <v>215</v>
      </c>
    </row>
    <row r="135" spans="2:6" ht="13.5">
      <c r="B135" s="37">
        <v>7</v>
      </c>
      <c r="C135" s="171">
        <v>1050</v>
      </c>
      <c r="D135" s="37">
        <v>600</v>
      </c>
      <c r="E135" s="171">
        <v>370</v>
      </c>
      <c r="F135" s="37" t="s">
        <v>221</v>
      </c>
    </row>
    <row r="136" spans="2:10" ht="13.5">
      <c r="B136" s="41">
        <v>8</v>
      </c>
      <c r="C136" s="172">
        <v>1200</v>
      </c>
      <c r="D136" s="41">
        <v>675</v>
      </c>
      <c r="E136" s="172">
        <v>408</v>
      </c>
      <c r="F136" s="41" t="s">
        <v>224</v>
      </c>
      <c r="G136" s="17"/>
      <c r="H136" s="17"/>
      <c r="I136" s="17"/>
      <c r="J136" s="17"/>
    </row>
    <row r="139" spans="2:6" ht="13.5">
      <c r="B139" s="164" t="s">
        <v>182</v>
      </c>
      <c r="C139" s="165"/>
      <c r="D139" s="165"/>
      <c r="E139" s="165"/>
      <c r="F139" s="69"/>
    </row>
    <row r="140" spans="2:6" ht="13.5">
      <c r="B140" s="60" t="s">
        <v>184</v>
      </c>
      <c r="C140" s="58" t="s">
        <v>185</v>
      </c>
      <c r="D140" s="59"/>
      <c r="E140" s="60" t="s">
        <v>186</v>
      </c>
      <c r="F140" s="60" t="s">
        <v>187</v>
      </c>
    </row>
    <row r="141" spans="2:6" ht="13.5">
      <c r="B141" s="60" t="s">
        <v>194</v>
      </c>
      <c r="C141" s="61"/>
      <c r="D141" s="59"/>
      <c r="E141" s="62" t="s">
        <v>195</v>
      </c>
      <c r="F141" s="60" t="s">
        <v>196</v>
      </c>
    </row>
    <row r="142" spans="2:6" ht="13.5">
      <c r="B142" s="178"/>
      <c r="C142" s="65" t="s">
        <v>200</v>
      </c>
      <c r="D142" s="44"/>
      <c r="E142" s="194"/>
      <c r="F142" s="66"/>
    </row>
    <row r="143" spans="2:6" ht="13.5">
      <c r="B143" s="37" t="s">
        <v>204</v>
      </c>
      <c r="C143" s="67" t="s">
        <v>205</v>
      </c>
      <c r="D143" s="39"/>
      <c r="E143" s="194">
        <v>1.2</v>
      </c>
      <c r="F143" s="49">
        <v>1</v>
      </c>
    </row>
    <row r="144" spans="2:6" ht="13.5">
      <c r="B144" s="41"/>
      <c r="C144" s="70" t="s">
        <v>208</v>
      </c>
      <c r="D144" s="42"/>
      <c r="E144" s="195"/>
      <c r="F144" s="51"/>
    </row>
    <row r="145" spans="2:6" ht="13.5">
      <c r="B145" s="72" t="s">
        <v>211</v>
      </c>
      <c r="C145" s="68" t="s">
        <v>212</v>
      </c>
      <c r="D145" s="69"/>
      <c r="E145" s="196">
        <v>0.79</v>
      </c>
      <c r="F145" s="71">
        <v>1.5</v>
      </c>
    </row>
    <row r="146" spans="2:6" ht="13.5">
      <c r="B146" s="72" t="s">
        <v>216</v>
      </c>
      <c r="C146" s="73" t="s">
        <v>217</v>
      </c>
      <c r="D146" s="69"/>
      <c r="E146" s="196">
        <v>0.6</v>
      </c>
      <c r="F146" s="71">
        <v>2</v>
      </c>
    </row>
    <row r="147" spans="2:6" ht="13.5">
      <c r="B147" s="72" t="s">
        <v>222</v>
      </c>
      <c r="C147" s="73" t="s">
        <v>223</v>
      </c>
      <c r="D147" s="69"/>
      <c r="E147" s="196">
        <v>0.5</v>
      </c>
      <c r="F147" s="71">
        <v>2.4</v>
      </c>
    </row>
    <row r="148" spans="2:6" ht="13.5">
      <c r="B148" s="179" t="s">
        <v>225</v>
      </c>
      <c r="C148" s="74" t="s">
        <v>226</v>
      </c>
      <c r="D148" s="46"/>
      <c r="E148" s="197">
        <v>0.45</v>
      </c>
      <c r="F148" s="75">
        <v>2.67</v>
      </c>
    </row>
    <row r="149" spans="2:6" ht="13.5">
      <c r="B149" s="180"/>
      <c r="C149" s="38" t="s">
        <v>227</v>
      </c>
      <c r="D149" s="39"/>
      <c r="E149" s="172"/>
      <c r="F149" s="41"/>
    </row>
    <row r="150" spans="2:10" ht="13.5">
      <c r="B150" s="179" t="s">
        <v>230</v>
      </c>
      <c r="C150" s="74" t="s">
        <v>83</v>
      </c>
      <c r="D150" s="44"/>
      <c r="E150" s="170"/>
      <c r="F150" s="43"/>
      <c r="G150" s="17"/>
      <c r="H150" s="17"/>
      <c r="I150" s="17"/>
      <c r="J150" s="17"/>
    </row>
    <row r="151" spans="2:6" ht="13.5">
      <c r="B151" s="182"/>
      <c r="C151" s="38" t="s">
        <v>85</v>
      </c>
      <c r="D151" s="39"/>
      <c r="E151" s="171">
        <v>0.24</v>
      </c>
      <c r="F151" s="37">
        <v>5</v>
      </c>
    </row>
    <row r="152" spans="2:6" ht="13.5">
      <c r="B152" s="183" t="s">
        <v>86</v>
      </c>
      <c r="C152" s="77"/>
      <c r="D152" s="78"/>
      <c r="E152" s="198"/>
      <c r="F152" s="79"/>
    </row>
    <row r="153" spans="2:6" ht="13.5">
      <c r="B153" s="77" t="s">
        <v>87</v>
      </c>
      <c r="C153" s="145"/>
      <c r="D153" s="145"/>
      <c r="E153" s="145"/>
      <c r="F153" s="147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</sheetData>
  <sheetProtection/>
  <mergeCells count="3">
    <mergeCell ref="L98:T102"/>
    <mergeCell ref="O82:P82"/>
    <mergeCell ref="O62:P62"/>
  </mergeCells>
  <printOptions/>
  <pageMargins left="0.4" right="0.4" top="0.4" bottom="0.4" header="0.41" footer="0.22"/>
  <pageSetup fitToHeight="0" fitToWidth="2" horizontalDpi="600" verticalDpi="600" orientation="portrait" scale="90" r:id="rId2"/>
  <headerFooter alignWithMargins="0">
    <oddFooter>&amp;CPage &amp;P of &amp;N</oddFooter>
  </headerFooter>
  <rowBreaks count="2" manualBreakCount="2">
    <brk id="54" max="255" man="1"/>
    <brk id="106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3"/>
  <sheetViews>
    <sheetView showGridLines="0" view="pageBreakPreview" zoomScaleSheetLayoutView="100" zoomScalePageLayoutView="0" workbookViewId="0" topLeftCell="I9">
      <selection activeCell="O72" sqref="O72"/>
    </sheetView>
  </sheetViews>
  <sheetFormatPr defaultColWidth="9.140625" defaultRowHeight="12.75"/>
  <cols>
    <col min="1" max="1" width="3.28125" style="1" customWidth="1"/>
    <col min="2" max="2" width="11.7109375" style="2" customWidth="1"/>
    <col min="3" max="3" width="12.28125" style="2" customWidth="1"/>
    <col min="4" max="4" width="11.7109375" style="2" customWidth="1"/>
    <col min="5" max="5" width="6.7109375" style="2" customWidth="1"/>
    <col min="6" max="6" width="8.7109375" style="2" customWidth="1"/>
    <col min="7" max="8" width="10.7109375" style="2" customWidth="1"/>
    <col min="9" max="9" width="6.140625" style="2" customWidth="1"/>
    <col min="10" max="10" width="2.7109375" style="2" customWidth="1"/>
    <col min="11" max="18" width="9.7109375" style="2" customWidth="1"/>
    <col min="19" max="19" width="10.00390625" style="2" customWidth="1"/>
    <col min="20" max="20" width="9.7109375" style="2" customWidth="1"/>
    <col min="21" max="16384" width="9.140625" style="2" customWidth="1"/>
  </cols>
  <sheetData>
    <row r="1" spans="10:13" ht="13.5" customHeight="1">
      <c r="J1" s="136"/>
      <c r="K1" s="8" t="s">
        <v>144</v>
      </c>
      <c r="L1" s="9" t="s">
        <v>145</v>
      </c>
      <c r="M1" s="9"/>
    </row>
    <row r="2" spans="1:19" ht="13.5" customHeight="1">
      <c r="A2" s="210" t="s">
        <v>231</v>
      </c>
      <c r="H2" s="4" t="s">
        <v>8</v>
      </c>
      <c r="I2" s="5"/>
      <c r="K2" s="12" t="s">
        <v>147</v>
      </c>
      <c r="L2" s="13" t="s">
        <v>148</v>
      </c>
      <c r="M2" s="14"/>
      <c r="N2" s="14"/>
      <c r="O2" s="14"/>
      <c r="P2" s="14"/>
      <c r="Q2" s="14"/>
      <c r="R2" s="14"/>
      <c r="S2" s="15"/>
    </row>
    <row r="3" spans="11:20" s="7" customFormat="1" ht="18.75" customHeight="1">
      <c r="K3" s="18"/>
      <c r="L3" s="25">
        <f>C69+1</f>
        <v>4</v>
      </c>
      <c r="M3" s="26" t="s">
        <v>152</v>
      </c>
      <c r="N3" s="25">
        <f>E72</f>
        <v>20</v>
      </c>
      <c r="O3" s="26" t="s">
        <v>152</v>
      </c>
      <c r="P3" s="25">
        <f>I89</f>
        <v>40</v>
      </c>
      <c r="Q3" s="26" t="s">
        <v>153</v>
      </c>
      <c r="R3" s="27">
        <f>L3*N3*P3/2</f>
        <v>1600</v>
      </c>
      <c r="S3" s="205" t="s">
        <v>71</v>
      </c>
      <c r="T3" s="21"/>
    </row>
    <row r="4" spans="1:20" ht="18.75" customHeight="1">
      <c r="A4" s="225" t="s">
        <v>9</v>
      </c>
      <c r="B4" s="226"/>
      <c r="C4" s="226"/>
      <c r="D4" s="227"/>
      <c r="E4" s="11"/>
      <c r="K4" s="18"/>
      <c r="L4" s="30" t="s">
        <v>72</v>
      </c>
      <c r="M4" s="26"/>
      <c r="N4" s="26"/>
      <c r="O4" s="26"/>
      <c r="P4" s="26"/>
      <c r="Q4" s="26"/>
      <c r="R4" s="26"/>
      <c r="S4" s="205"/>
      <c r="T4" s="28"/>
    </row>
    <row r="5" spans="1:20" s="17" customFormat="1" ht="18.75" customHeight="1">
      <c r="A5" s="208"/>
      <c r="B5" s="209"/>
      <c r="C5" s="209"/>
      <c r="D5" s="209"/>
      <c r="E5" s="11"/>
      <c r="F5" s="2"/>
      <c r="G5" s="2"/>
      <c r="H5" s="2"/>
      <c r="I5" s="2"/>
      <c r="J5" s="2"/>
      <c r="K5" s="18"/>
      <c r="L5" s="25">
        <f>C69</f>
        <v>3</v>
      </c>
      <c r="M5" s="26" t="s">
        <v>157</v>
      </c>
      <c r="N5" s="25">
        <f>G35</f>
        <v>0</v>
      </c>
      <c r="O5" s="26" t="s">
        <v>157</v>
      </c>
      <c r="P5" s="25">
        <f>P3</f>
        <v>40</v>
      </c>
      <c r="Q5" s="26" t="s">
        <v>158</v>
      </c>
      <c r="R5" s="25">
        <f>L5*N5*P5</f>
        <v>0</v>
      </c>
      <c r="S5" s="205" t="s">
        <v>71</v>
      </c>
      <c r="T5" s="28"/>
    </row>
    <row r="6" spans="1:20" ht="18.75" customHeight="1">
      <c r="A6" s="8" t="s">
        <v>149</v>
      </c>
      <c r="B6" s="9" t="s">
        <v>150</v>
      </c>
      <c r="C6" s="9"/>
      <c r="D6" s="9"/>
      <c r="E6" s="9"/>
      <c r="F6" s="9"/>
      <c r="G6" s="9"/>
      <c r="H6" s="17"/>
      <c r="I6" s="17"/>
      <c r="J6" s="17"/>
      <c r="K6" s="18"/>
      <c r="L6" s="34" t="s">
        <v>73</v>
      </c>
      <c r="M6" s="26"/>
      <c r="N6" s="26"/>
      <c r="O6" s="26"/>
      <c r="P6" s="26"/>
      <c r="Q6" s="26"/>
      <c r="R6" s="26"/>
      <c r="S6" s="205"/>
      <c r="T6" s="28"/>
    </row>
    <row r="7" spans="1:20" ht="18.75" customHeight="1">
      <c r="A7" s="22"/>
      <c r="C7" s="23" t="s">
        <v>151</v>
      </c>
      <c r="D7" s="24"/>
      <c r="E7" s="23" t="s">
        <v>70</v>
      </c>
      <c r="F7" s="23"/>
      <c r="G7" s="23"/>
      <c r="H7" s="23"/>
      <c r="K7" s="18"/>
      <c r="L7" s="25">
        <f>C69+1</f>
        <v>4</v>
      </c>
      <c r="M7" s="26" t="s">
        <v>152</v>
      </c>
      <c r="N7" s="25">
        <f>E72</f>
        <v>20</v>
      </c>
      <c r="O7" s="26" t="s">
        <v>152</v>
      </c>
      <c r="P7" s="25">
        <f>P3</f>
        <v>40</v>
      </c>
      <c r="Q7" s="26" t="s">
        <v>162</v>
      </c>
      <c r="R7" s="25">
        <f>L7*N7*P7/2</f>
        <v>1600</v>
      </c>
      <c r="S7" s="205" t="s">
        <v>71</v>
      </c>
      <c r="T7" s="28"/>
    </row>
    <row r="8" spans="1:20" ht="13.5" customHeight="1">
      <c r="A8" s="22"/>
      <c r="C8" s="23" t="s">
        <v>154</v>
      </c>
      <c r="D8" s="24"/>
      <c r="E8" s="23" t="s">
        <v>155</v>
      </c>
      <c r="F8" s="23"/>
      <c r="G8" s="29">
        <f>D8*1.5</f>
        <v>0</v>
      </c>
      <c r="H8" s="23" t="s">
        <v>156</v>
      </c>
      <c r="K8" s="18"/>
      <c r="L8" s="35" t="s">
        <v>163</v>
      </c>
      <c r="M8" s="26" t="s">
        <v>164</v>
      </c>
      <c r="N8" s="36">
        <f>R3+R5+R7</f>
        <v>3200</v>
      </c>
      <c r="O8" s="20" t="s">
        <v>71</v>
      </c>
      <c r="P8" s="20"/>
      <c r="Q8" s="26"/>
      <c r="R8" s="20"/>
      <c r="S8" s="205"/>
      <c r="T8" s="28"/>
    </row>
    <row r="9" spans="1:20" s="17" customFormat="1" ht="13.5" customHeight="1">
      <c r="A9" s="22"/>
      <c r="B9" s="23"/>
      <c r="C9" s="31"/>
      <c r="D9" s="32"/>
      <c r="E9" s="31"/>
      <c r="F9" s="32"/>
      <c r="G9" s="33"/>
      <c r="H9" s="2"/>
      <c r="I9" s="2"/>
      <c r="J9" s="2"/>
      <c r="K9" s="40" t="s">
        <v>169</v>
      </c>
      <c r="L9" s="13" t="s">
        <v>75</v>
      </c>
      <c r="M9" s="26"/>
      <c r="N9" s="26"/>
      <c r="O9" s="26"/>
      <c r="P9" s="26"/>
      <c r="Q9" s="26"/>
      <c r="R9" s="20"/>
      <c r="S9" s="20"/>
      <c r="T9" s="28"/>
    </row>
    <row r="10" spans="1:20" ht="13.5" customHeight="1">
      <c r="A10" s="8" t="s">
        <v>159</v>
      </c>
      <c r="B10" s="9" t="s">
        <v>160</v>
      </c>
      <c r="C10" s="9"/>
      <c r="D10" s="9"/>
      <c r="E10" s="9"/>
      <c r="F10" s="9"/>
      <c r="G10" s="9"/>
      <c r="H10" s="17"/>
      <c r="I10" s="17"/>
      <c r="J10" s="17"/>
      <c r="K10" s="21"/>
      <c r="L10" s="21"/>
      <c r="M10" s="25">
        <f>N8</f>
        <v>3200</v>
      </c>
      <c r="N10" s="26" t="s">
        <v>76</v>
      </c>
      <c r="O10" s="25">
        <f>M10/27</f>
        <v>118.51851851851852</v>
      </c>
      <c r="P10" s="19" t="s">
        <v>77</v>
      </c>
      <c r="Q10" s="26"/>
      <c r="R10" s="26"/>
      <c r="S10" s="20"/>
      <c r="T10" s="28"/>
    </row>
    <row r="11" spans="1:20" ht="13.5" customHeight="1">
      <c r="A11" s="22"/>
      <c r="C11" s="23" t="s">
        <v>161</v>
      </c>
      <c r="D11" s="23"/>
      <c r="E11" s="24"/>
      <c r="F11" s="23" t="s">
        <v>74</v>
      </c>
      <c r="G11" s="23"/>
      <c r="H11" s="23"/>
      <c r="K11" s="47" t="s">
        <v>175</v>
      </c>
      <c r="L11" s="48" t="s">
        <v>176</v>
      </c>
      <c r="M11" s="20"/>
      <c r="N11" s="26"/>
      <c r="O11" s="20"/>
      <c r="P11" s="19"/>
      <c r="Q11" s="19"/>
      <c r="R11" s="19"/>
      <c r="S11" s="20"/>
      <c r="T11" s="28"/>
    </row>
    <row r="12" spans="1:20" ht="13.5" customHeight="1">
      <c r="A12" s="22"/>
      <c r="B12" s="23"/>
      <c r="C12" s="23" t="s">
        <v>238</v>
      </c>
      <c r="D12" s="32"/>
      <c r="E12" s="24"/>
      <c r="F12" s="23"/>
      <c r="G12" s="23"/>
      <c r="K12" s="21"/>
      <c r="L12" s="21"/>
      <c r="M12" s="25">
        <f>O10</f>
        <v>118.51851851851852</v>
      </c>
      <c r="N12" s="26" t="s">
        <v>245</v>
      </c>
      <c r="O12" s="25">
        <f>M12*1.4</f>
        <v>165.92592592592592</v>
      </c>
      <c r="P12" s="19" t="s">
        <v>178</v>
      </c>
      <c r="Q12" s="19"/>
      <c r="R12" s="19"/>
      <c r="S12" s="20"/>
      <c r="T12" s="21"/>
    </row>
    <row r="13" spans="1:20" s="17" customFormat="1" ht="13.5" customHeight="1">
      <c r="A13" s="22"/>
      <c r="B13" s="2"/>
      <c r="C13" s="2" t="s">
        <v>239</v>
      </c>
      <c r="D13" s="2"/>
      <c r="E13" s="24"/>
      <c r="F13" s="2"/>
      <c r="G13" s="23"/>
      <c r="H13" s="2"/>
      <c r="I13" s="2"/>
      <c r="J13" s="2"/>
      <c r="K13" s="127">
        <v>4</v>
      </c>
      <c r="L13" s="2" t="s">
        <v>232</v>
      </c>
      <c r="Q13" s="19"/>
      <c r="R13" s="19"/>
      <c r="S13" s="20"/>
      <c r="T13" s="21"/>
    </row>
    <row r="14" spans="7:20" s="17" customFormat="1" ht="13.5" customHeight="1">
      <c r="G14" s="9"/>
      <c r="M14" s="82">
        <f>O12</f>
        <v>165.92592592592592</v>
      </c>
      <c r="N14" s="2" t="s">
        <v>234</v>
      </c>
      <c r="O14" s="82">
        <f>M14*1.1</f>
        <v>182.51851851851853</v>
      </c>
      <c r="P14" s="2" t="s">
        <v>178</v>
      </c>
      <c r="T14" s="21"/>
    </row>
    <row r="15" spans="1:7" s="17" customFormat="1" ht="13.5" customHeight="1">
      <c r="A15" s="8"/>
      <c r="B15" s="164" t="s">
        <v>165</v>
      </c>
      <c r="C15" s="166"/>
      <c r="D15" s="166"/>
      <c r="E15" s="166"/>
      <c r="F15" s="167"/>
      <c r="G15" s="9"/>
    </row>
    <row r="16" spans="1:20" s="17" customFormat="1" ht="13.5" customHeight="1">
      <c r="A16" s="8"/>
      <c r="B16" s="37" t="s">
        <v>166</v>
      </c>
      <c r="C16" s="37" t="s">
        <v>167</v>
      </c>
      <c r="D16" s="32" t="s">
        <v>168</v>
      </c>
      <c r="E16" s="231" t="s">
        <v>168</v>
      </c>
      <c r="F16" s="232"/>
      <c r="G16" s="9"/>
      <c r="K16" s="173" t="s">
        <v>181</v>
      </c>
      <c r="L16" s="176"/>
      <c r="M16" s="176"/>
      <c r="N16" s="176"/>
      <c r="O16" s="177"/>
      <c r="P16" s="164" t="s">
        <v>182</v>
      </c>
      <c r="Q16" s="165"/>
      <c r="R16" s="165"/>
      <c r="S16" s="165"/>
      <c r="T16" s="69"/>
    </row>
    <row r="17" spans="1:20" s="17" customFormat="1" ht="13.5" customHeight="1">
      <c r="A17" s="8"/>
      <c r="B17" s="41" t="s">
        <v>170</v>
      </c>
      <c r="C17" s="41" t="s">
        <v>171</v>
      </c>
      <c r="D17" s="29" t="s">
        <v>172</v>
      </c>
      <c r="E17" s="233" t="s">
        <v>173</v>
      </c>
      <c r="F17" s="234"/>
      <c r="G17" s="9"/>
      <c r="K17" s="50" t="s">
        <v>183</v>
      </c>
      <c r="L17" s="203"/>
      <c r="M17" s="56"/>
      <c r="N17" s="203"/>
      <c r="O17" s="57"/>
      <c r="P17" s="202" t="s">
        <v>184</v>
      </c>
      <c r="Q17" s="58" t="s">
        <v>185</v>
      </c>
      <c r="R17" s="59"/>
      <c r="S17" s="192" t="s">
        <v>186</v>
      </c>
      <c r="T17" s="60" t="s">
        <v>187</v>
      </c>
    </row>
    <row r="18" spans="1:20" s="17" customFormat="1" ht="13.5" customHeight="1">
      <c r="A18" s="8"/>
      <c r="B18" s="43" t="s">
        <v>174</v>
      </c>
      <c r="C18" s="170">
        <v>750</v>
      </c>
      <c r="D18" s="44">
        <v>1125</v>
      </c>
      <c r="E18" s="235">
        <v>1500</v>
      </c>
      <c r="F18" s="236"/>
      <c r="G18" s="9"/>
      <c r="K18" s="52" t="s">
        <v>189</v>
      </c>
      <c r="L18" s="172" t="s">
        <v>190</v>
      </c>
      <c r="M18" s="29" t="s">
        <v>191</v>
      </c>
      <c r="N18" s="172" t="s">
        <v>192</v>
      </c>
      <c r="O18" s="29" t="s">
        <v>193</v>
      </c>
      <c r="P18" s="60" t="s">
        <v>194</v>
      </c>
      <c r="Q18" s="61"/>
      <c r="R18" s="59"/>
      <c r="S18" s="193" t="s">
        <v>195</v>
      </c>
      <c r="T18" s="60" t="s">
        <v>196</v>
      </c>
    </row>
    <row r="19" spans="1:20" s="17" customFormat="1" ht="13.5" customHeight="1">
      <c r="A19" s="8"/>
      <c r="B19" s="49" t="s">
        <v>177</v>
      </c>
      <c r="C19" s="171">
        <v>1000</v>
      </c>
      <c r="D19" s="32">
        <v>1500</v>
      </c>
      <c r="E19" s="237">
        <v>2000</v>
      </c>
      <c r="F19" s="238"/>
      <c r="G19" s="9"/>
      <c r="K19" s="43">
        <v>2</v>
      </c>
      <c r="L19" s="170">
        <v>300</v>
      </c>
      <c r="M19" s="43">
        <v>225</v>
      </c>
      <c r="N19" s="170">
        <v>180</v>
      </c>
      <c r="O19" s="45" t="s">
        <v>199</v>
      </c>
      <c r="P19" s="178"/>
      <c r="Q19" s="65" t="s">
        <v>200</v>
      </c>
      <c r="R19" s="44"/>
      <c r="S19" s="194"/>
      <c r="T19" s="66"/>
    </row>
    <row r="20" spans="1:22" s="17" customFormat="1" ht="13.5" customHeight="1">
      <c r="A20" s="8"/>
      <c r="B20" s="49" t="s">
        <v>179</v>
      </c>
      <c r="C20" s="171">
        <v>1500</v>
      </c>
      <c r="D20" s="32">
        <v>2250</v>
      </c>
      <c r="E20" s="237">
        <v>3000</v>
      </c>
      <c r="F20" s="238"/>
      <c r="G20" s="9"/>
      <c r="K20" s="37">
        <v>3</v>
      </c>
      <c r="L20" s="171">
        <v>450</v>
      </c>
      <c r="M20" s="37">
        <v>300</v>
      </c>
      <c r="N20" s="171">
        <v>218</v>
      </c>
      <c r="O20" s="50" t="s">
        <v>203</v>
      </c>
      <c r="P20" s="37" t="s">
        <v>204</v>
      </c>
      <c r="Q20" s="67" t="s">
        <v>205</v>
      </c>
      <c r="R20" s="39"/>
      <c r="S20" s="194">
        <v>1.2</v>
      </c>
      <c r="T20" s="49">
        <v>1</v>
      </c>
      <c r="U20" s="32"/>
      <c r="V20" s="9"/>
    </row>
    <row r="21" spans="1:22" ht="13.5" customHeight="1">
      <c r="A21" s="17"/>
      <c r="B21" s="51" t="s">
        <v>180</v>
      </c>
      <c r="C21" s="172">
        <v>2000</v>
      </c>
      <c r="D21" s="29">
        <v>3000</v>
      </c>
      <c r="E21" s="239">
        <v>4000</v>
      </c>
      <c r="F21" s="240"/>
      <c r="G21" s="9"/>
      <c r="H21" s="17"/>
      <c r="I21" s="17"/>
      <c r="J21" s="17"/>
      <c r="K21" s="37">
        <v>4</v>
      </c>
      <c r="L21" s="171">
        <v>600</v>
      </c>
      <c r="M21" s="37">
        <v>375</v>
      </c>
      <c r="N21" s="171">
        <v>256</v>
      </c>
      <c r="O21" s="50" t="s">
        <v>207</v>
      </c>
      <c r="P21" s="41"/>
      <c r="Q21" s="70" t="s">
        <v>208</v>
      </c>
      <c r="R21" s="42"/>
      <c r="S21" s="195"/>
      <c r="T21" s="51"/>
      <c r="U21" s="137"/>
      <c r="V21" s="23"/>
    </row>
    <row r="22" spans="7:22" ht="13.5" customHeight="1">
      <c r="G22" s="23"/>
      <c r="K22" s="37">
        <v>5</v>
      </c>
      <c r="L22" s="171">
        <v>750</v>
      </c>
      <c r="M22" s="37">
        <v>450</v>
      </c>
      <c r="N22" s="171">
        <v>294</v>
      </c>
      <c r="O22" s="50" t="s">
        <v>210</v>
      </c>
      <c r="P22" s="72" t="s">
        <v>211</v>
      </c>
      <c r="Q22" s="68" t="s">
        <v>212</v>
      </c>
      <c r="R22" s="69"/>
      <c r="S22" s="196">
        <v>0.79</v>
      </c>
      <c r="T22" s="71">
        <v>1.5</v>
      </c>
      <c r="U22" s="137"/>
      <c r="V22" s="23"/>
    </row>
    <row r="23" spans="1:22" ht="13.5" customHeight="1">
      <c r="A23" s="8" t="s">
        <v>188</v>
      </c>
      <c r="B23" s="9" t="s">
        <v>79</v>
      </c>
      <c r="C23" s="9"/>
      <c r="D23" s="9"/>
      <c r="E23" s="9"/>
      <c r="F23" s="9"/>
      <c r="G23" s="23"/>
      <c r="K23" s="37">
        <v>6</v>
      </c>
      <c r="L23" s="171">
        <v>900</v>
      </c>
      <c r="M23" s="37">
        <v>525</v>
      </c>
      <c r="N23" s="171">
        <v>332</v>
      </c>
      <c r="O23" s="50" t="s">
        <v>215</v>
      </c>
      <c r="P23" s="72" t="s">
        <v>216</v>
      </c>
      <c r="Q23" s="73" t="s">
        <v>217</v>
      </c>
      <c r="R23" s="69"/>
      <c r="S23" s="196">
        <v>0.6</v>
      </c>
      <c r="T23" s="71">
        <v>2</v>
      </c>
      <c r="U23" s="55"/>
      <c r="V23" s="23"/>
    </row>
    <row r="24" spans="1:22" ht="13.5" customHeight="1">
      <c r="A24" s="63" t="s">
        <v>147</v>
      </c>
      <c r="B24" s="23" t="s">
        <v>197</v>
      </c>
      <c r="C24" s="23"/>
      <c r="D24" s="23"/>
      <c r="E24" s="24"/>
      <c r="F24" s="23" t="s">
        <v>198</v>
      </c>
      <c r="G24" s="23"/>
      <c r="K24" s="37">
        <v>7</v>
      </c>
      <c r="L24" s="171">
        <v>1050</v>
      </c>
      <c r="M24" s="37">
        <v>600</v>
      </c>
      <c r="N24" s="171">
        <v>370</v>
      </c>
      <c r="O24" s="50" t="s">
        <v>221</v>
      </c>
      <c r="P24" s="72" t="s">
        <v>222</v>
      </c>
      <c r="Q24" s="73" t="s">
        <v>223</v>
      </c>
      <c r="R24" s="69"/>
      <c r="S24" s="196">
        <v>0.5</v>
      </c>
      <c r="T24" s="71">
        <v>2.4</v>
      </c>
      <c r="U24" s="55"/>
      <c r="V24" s="23"/>
    </row>
    <row r="25" spans="1:22" ht="13.5" customHeight="1">
      <c r="A25" s="63" t="s">
        <v>169</v>
      </c>
      <c r="B25" s="13" t="s">
        <v>201</v>
      </c>
      <c r="C25" s="23"/>
      <c r="D25" s="23"/>
      <c r="E25" s="43"/>
      <c r="F25" s="33" t="s">
        <v>202</v>
      </c>
      <c r="K25" s="41">
        <v>8</v>
      </c>
      <c r="L25" s="172">
        <v>1200</v>
      </c>
      <c r="M25" s="41">
        <v>675</v>
      </c>
      <c r="N25" s="172">
        <v>408</v>
      </c>
      <c r="O25" s="52" t="s">
        <v>224</v>
      </c>
      <c r="P25" s="179" t="s">
        <v>225</v>
      </c>
      <c r="Q25" s="74" t="s">
        <v>226</v>
      </c>
      <c r="R25" s="46"/>
      <c r="S25" s="197">
        <v>0.45</v>
      </c>
      <c r="T25" s="75">
        <v>2.67</v>
      </c>
      <c r="U25" s="55"/>
      <c r="V25" s="23"/>
    </row>
    <row r="26" spans="1:21" s="23" customFormat="1" ht="13.5" customHeight="1">
      <c r="A26" s="63" t="s">
        <v>175</v>
      </c>
      <c r="B26" s="23" t="s">
        <v>206</v>
      </c>
      <c r="C26" s="67"/>
      <c r="D26" s="67"/>
      <c r="E26" s="24"/>
      <c r="H26" s="2"/>
      <c r="I26" s="2"/>
      <c r="J26" s="2"/>
      <c r="K26" s="2"/>
      <c r="L26" s="2"/>
      <c r="M26" s="2"/>
      <c r="N26" s="2"/>
      <c r="O26" s="2"/>
      <c r="P26" s="180"/>
      <c r="Q26" s="38" t="s">
        <v>227</v>
      </c>
      <c r="R26" s="39"/>
      <c r="S26" s="172"/>
      <c r="T26" s="41"/>
      <c r="U26" s="55"/>
    </row>
    <row r="27" spans="1:22" ht="13.5" customHeight="1">
      <c r="A27" s="63" t="s">
        <v>209</v>
      </c>
      <c r="B27" s="23" t="s">
        <v>80</v>
      </c>
      <c r="C27" s="23"/>
      <c r="D27" s="23"/>
      <c r="E27" s="41"/>
      <c r="F27" s="23" t="s">
        <v>81</v>
      </c>
      <c r="G27" s="23"/>
      <c r="H27" s="23"/>
      <c r="I27" s="23"/>
      <c r="J27" s="23"/>
      <c r="P27" s="179" t="s">
        <v>230</v>
      </c>
      <c r="Q27" s="74" t="s">
        <v>83</v>
      </c>
      <c r="R27" s="44"/>
      <c r="S27" s="170"/>
      <c r="T27" s="43"/>
      <c r="U27" s="55"/>
      <c r="V27" s="23"/>
    </row>
    <row r="28" spans="1:22" ht="13.5" customHeight="1">
      <c r="A28" s="63"/>
      <c r="B28" s="23" t="s">
        <v>213</v>
      </c>
      <c r="C28" s="31"/>
      <c r="E28" s="72"/>
      <c r="F28" s="23" t="s">
        <v>214</v>
      </c>
      <c r="G28" s="23"/>
      <c r="P28" s="182"/>
      <c r="Q28" s="38" t="s">
        <v>85</v>
      </c>
      <c r="R28" s="39"/>
      <c r="S28" s="171">
        <v>0.24</v>
      </c>
      <c r="T28" s="37">
        <v>5</v>
      </c>
      <c r="U28" s="55"/>
      <c r="V28" s="23"/>
    </row>
    <row r="29" spans="1:22" s="17" customFormat="1" ht="13.5" customHeight="1">
      <c r="A29" s="63" t="s">
        <v>218</v>
      </c>
      <c r="B29" s="23" t="s">
        <v>219</v>
      </c>
      <c r="C29" s="23"/>
      <c r="D29" s="23"/>
      <c r="E29" s="24"/>
      <c r="F29" s="23" t="s">
        <v>220</v>
      </c>
      <c r="G29" s="2"/>
      <c r="H29" s="2"/>
      <c r="I29" s="2"/>
      <c r="J29" s="2"/>
      <c r="K29" s="2"/>
      <c r="L29" s="2"/>
      <c r="M29" s="2"/>
      <c r="N29" s="2"/>
      <c r="O29" s="2"/>
      <c r="P29" s="183" t="s">
        <v>86</v>
      </c>
      <c r="Q29" s="77"/>
      <c r="R29" s="78"/>
      <c r="S29" s="198"/>
      <c r="T29" s="79"/>
      <c r="U29" s="55"/>
      <c r="V29" s="9"/>
    </row>
    <row r="30" spans="1:22" ht="13.5" customHeight="1">
      <c r="A30" s="17"/>
      <c r="B30" s="17"/>
      <c r="C30" s="17"/>
      <c r="D30" s="17"/>
      <c r="E30" s="17"/>
      <c r="F30" s="17"/>
      <c r="G30" s="17"/>
      <c r="H30" s="9"/>
      <c r="I30" s="17"/>
      <c r="J30" s="17"/>
      <c r="P30" s="131" t="s">
        <v>87</v>
      </c>
      <c r="Q30" s="131"/>
      <c r="R30" s="131"/>
      <c r="S30" s="131"/>
      <c r="T30" s="131"/>
      <c r="U30" s="32"/>
      <c r="V30" s="23"/>
    </row>
    <row r="31" spans="1:22" ht="13.5" customHeight="1">
      <c r="A31" s="8" t="s">
        <v>228</v>
      </c>
      <c r="B31" s="9" t="s">
        <v>229</v>
      </c>
      <c r="C31" s="9"/>
      <c r="D31" s="9"/>
      <c r="E31" s="9"/>
      <c r="F31" s="9"/>
      <c r="G31" s="9"/>
      <c r="H31" s="23"/>
      <c r="K31" s="175" t="s">
        <v>88</v>
      </c>
      <c r="L31" s="145"/>
      <c r="M31" s="145"/>
      <c r="N31" s="145"/>
      <c r="O31" s="145"/>
      <c r="P31" s="145"/>
      <c r="Q31" s="145"/>
      <c r="R31" s="145"/>
      <c r="S31" s="145"/>
      <c r="T31" s="147"/>
      <c r="U31" s="32"/>
      <c r="V31" s="23"/>
    </row>
    <row r="32" spans="1:22" ht="13.5" customHeight="1">
      <c r="A32" s="63" t="s">
        <v>147</v>
      </c>
      <c r="B32" s="23" t="s">
        <v>84</v>
      </c>
      <c r="C32" s="23"/>
      <c r="D32" s="23"/>
      <c r="E32" s="23"/>
      <c r="F32" s="23"/>
      <c r="G32" s="23"/>
      <c r="H32" s="23"/>
      <c r="K32" s="83"/>
      <c r="L32" s="23"/>
      <c r="M32" s="23"/>
      <c r="N32" s="23"/>
      <c r="O32" s="23"/>
      <c r="P32" s="201"/>
      <c r="Q32" s="23"/>
      <c r="R32" s="23"/>
      <c r="S32" s="23"/>
      <c r="T32" s="84"/>
      <c r="U32" s="32"/>
      <c r="V32" s="23"/>
    </row>
    <row r="33" spans="1:22" ht="13.5" customHeight="1">
      <c r="A33" s="63"/>
      <c r="B33" s="23"/>
      <c r="C33" s="29">
        <f>D7</f>
        <v>0</v>
      </c>
      <c r="D33" s="23" t="s">
        <v>244</v>
      </c>
      <c r="E33" s="23"/>
      <c r="F33" s="82">
        <f>CEILING(C33*0.83,10)</f>
        <v>0</v>
      </c>
      <c r="G33" s="23" t="s">
        <v>82</v>
      </c>
      <c r="H33" s="23"/>
      <c r="K33" s="85" t="s">
        <v>90</v>
      </c>
      <c r="L33" s="86"/>
      <c r="M33" s="86"/>
      <c r="N33" s="87" t="s">
        <v>91</v>
      </c>
      <c r="O33" s="88"/>
      <c r="P33" s="89"/>
      <c r="R33" s="87" t="s">
        <v>92</v>
      </c>
      <c r="S33" s="86"/>
      <c r="T33" s="90"/>
      <c r="U33" s="23"/>
      <c r="V33" s="23"/>
    </row>
    <row r="34" spans="1:22" ht="13.5" customHeight="1">
      <c r="A34" s="63" t="s">
        <v>169</v>
      </c>
      <c r="B34" s="23" t="s">
        <v>0</v>
      </c>
      <c r="C34" s="23"/>
      <c r="D34" s="23"/>
      <c r="E34" s="23"/>
      <c r="F34" s="23"/>
      <c r="G34" s="23"/>
      <c r="H34" s="23"/>
      <c r="K34" s="85" t="s">
        <v>94</v>
      </c>
      <c r="L34" s="86"/>
      <c r="M34" s="86"/>
      <c r="N34" s="92" t="s">
        <v>95</v>
      </c>
      <c r="O34" s="88"/>
      <c r="P34" s="89"/>
      <c r="R34" s="92" t="s">
        <v>95</v>
      </c>
      <c r="S34" s="86"/>
      <c r="T34" s="90"/>
      <c r="U34" s="23"/>
      <c r="V34" s="23"/>
    </row>
    <row r="35" spans="1:22" ht="13.5" customHeight="1">
      <c r="A35" s="22"/>
      <c r="B35" s="23"/>
      <c r="C35" s="23" t="s">
        <v>1</v>
      </c>
      <c r="D35" s="23"/>
      <c r="E35" s="71"/>
      <c r="F35" s="32" t="s">
        <v>164</v>
      </c>
      <c r="G35" s="82">
        <f>ROUND(0.83*E35,0)</f>
        <v>0</v>
      </c>
      <c r="H35" s="23" t="s">
        <v>89</v>
      </c>
      <c r="K35" s="85" t="s">
        <v>98</v>
      </c>
      <c r="L35" s="86"/>
      <c r="M35" s="86"/>
      <c r="N35" s="92" t="s">
        <v>99</v>
      </c>
      <c r="O35" s="88"/>
      <c r="P35" s="89"/>
      <c r="R35" s="92" t="s">
        <v>99</v>
      </c>
      <c r="S35" s="86"/>
      <c r="T35" s="90"/>
      <c r="U35" s="23"/>
      <c r="V35" s="23"/>
    </row>
    <row r="36" spans="1:22" ht="13.5" customHeight="1">
      <c r="A36" s="22"/>
      <c r="B36" s="23"/>
      <c r="C36" s="23"/>
      <c r="D36" s="23"/>
      <c r="E36" s="23"/>
      <c r="F36" s="23"/>
      <c r="G36" s="23"/>
      <c r="H36" s="23"/>
      <c r="K36" s="93"/>
      <c r="L36" s="94" t="s">
        <v>102</v>
      </c>
      <c r="M36" s="95" t="s">
        <v>103</v>
      </c>
      <c r="N36" s="94" t="s">
        <v>104</v>
      </c>
      <c r="O36" s="190" t="s">
        <v>105</v>
      </c>
      <c r="P36" s="96" t="s">
        <v>102</v>
      </c>
      <c r="Q36" s="95" t="s">
        <v>103</v>
      </c>
      <c r="R36" s="94" t="s">
        <v>104</v>
      </c>
      <c r="S36" s="191" t="s">
        <v>105</v>
      </c>
      <c r="T36" s="97" t="s">
        <v>106</v>
      </c>
      <c r="U36" s="23"/>
      <c r="V36" s="23"/>
    </row>
    <row r="37" spans="1:22" ht="13.5" customHeight="1">
      <c r="A37" s="22"/>
      <c r="B37" s="23"/>
      <c r="D37" s="173" t="s">
        <v>93</v>
      </c>
      <c r="E37" s="174"/>
      <c r="F37" s="23"/>
      <c r="G37" s="23"/>
      <c r="H37" s="23"/>
      <c r="K37" s="187"/>
      <c r="L37" s="98"/>
      <c r="M37" s="99"/>
      <c r="N37" s="92"/>
      <c r="O37" s="184"/>
      <c r="P37" s="100"/>
      <c r="Q37" s="99"/>
      <c r="R37" s="92"/>
      <c r="S37" s="187"/>
      <c r="T37" s="85"/>
      <c r="U37" s="23"/>
      <c r="V37" s="23"/>
    </row>
    <row r="38" spans="1:22" ht="13.5" customHeight="1">
      <c r="A38" s="22"/>
      <c r="B38" s="23"/>
      <c r="D38" s="79" t="s">
        <v>184</v>
      </c>
      <c r="E38" s="41" t="s">
        <v>97</v>
      </c>
      <c r="F38" s="23"/>
      <c r="G38" s="23"/>
      <c r="H38" s="23"/>
      <c r="K38" s="187">
        <v>0</v>
      </c>
      <c r="L38" s="101">
        <v>3</v>
      </c>
      <c r="M38" s="102">
        <v>4</v>
      </c>
      <c r="N38" s="101">
        <v>5</v>
      </c>
      <c r="O38" s="185">
        <v>6</v>
      </c>
      <c r="P38" s="103">
        <v>3</v>
      </c>
      <c r="Q38" s="102">
        <v>4</v>
      </c>
      <c r="R38" s="101">
        <v>5</v>
      </c>
      <c r="S38" s="188">
        <v>6</v>
      </c>
      <c r="T38" s="104">
        <v>7</v>
      </c>
      <c r="U38" s="86"/>
      <c r="V38" s="86"/>
    </row>
    <row r="39" spans="1:22" ht="13.5" customHeight="1">
      <c r="A39" s="22"/>
      <c r="B39" s="23"/>
      <c r="D39" s="83" t="s">
        <v>100</v>
      </c>
      <c r="E39" s="37" t="s">
        <v>101</v>
      </c>
      <c r="F39" s="23"/>
      <c r="G39" s="23"/>
      <c r="H39" s="23"/>
      <c r="K39" s="187">
        <v>1</v>
      </c>
      <c r="L39" s="101">
        <v>2.91</v>
      </c>
      <c r="M39" s="102">
        <v>3.85</v>
      </c>
      <c r="N39" s="101">
        <v>4.76</v>
      </c>
      <c r="O39" s="185">
        <v>5.66</v>
      </c>
      <c r="P39" s="103">
        <v>3.09</v>
      </c>
      <c r="Q39" s="102">
        <v>4.17</v>
      </c>
      <c r="R39" s="101">
        <v>5.26</v>
      </c>
      <c r="S39" s="188">
        <v>6.38</v>
      </c>
      <c r="T39" s="104">
        <v>7.53</v>
      </c>
      <c r="U39" s="86"/>
      <c r="V39" s="86"/>
    </row>
    <row r="40" spans="1:22" ht="13.5" customHeight="1">
      <c r="A40" s="22"/>
      <c r="B40" s="23"/>
      <c r="D40" s="79" t="s">
        <v>107</v>
      </c>
      <c r="E40" s="41" t="s">
        <v>108</v>
      </c>
      <c r="F40" s="23"/>
      <c r="G40" s="23"/>
      <c r="H40" s="23"/>
      <c r="K40" s="187">
        <v>2</v>
      </c>
      <c r="L40" s="101">
        <v>2.83</v>
      </c>
      <c r="M40" s="102">
        <v>3.7</v>
      </c>
      <c r="N40" s="101">
        <v>4.54</v>
      </c>
      <c r="O40" s="185">
        <v>5.36</v>
      </c>
      <c r="P40" s="103">
        <v>3.19</v>
      </c>
      <c r="Q40" s="102">
        <v>4.35</v>
      </c>
      <c r="R40" s="101">
        <v>5.56</v>
      </c>
      <c r="S40" s="188">
        <v>6.82</v>
      </c>
      <c r="T40" s="104">
        <v>8.14</v>
      </c>
      <c r="U40" s="86"/>
      <c r="V40" s="86"/>
    </row>
    <row r="41" spans="1:22" ht="13.5" customHeight="1">
      <c r="A41" s="22"/>
      <c r="B41" s="23"/>
      <c r="D41" s="23"/>
      <c r="E41" s="23"/>
      <c r="F41" s="23"/>
      <c r="G41" s="23"/>
      <c r="H41" s="23"/>
      <c r="K41" s="187">
        <v>3</v>
      </c>
      <c r="L41" s="101">
        <v>2.75</v>
      </c>
      <c r="M41" s="102">
        <v>3.57</v>
      </c>
      <c r="N41" s="101">
        <v>4.35</v>
      </c>
      <c r="O41" s="185">
        <v>5.08</v>
      </c>
      <c r="P41" s="103">
        <v>3.3</v>
      </c>
      <c r="Q41" s="102">
        <v>4.54</v>
      </c>
      <c r="R41" s="101">
        <v>5.88</v>
      </c>
      <c r="S41" s="188">
        <v>7.32</v>
      </c>
      <c r="T41" s="104">
        <v>8.86</v>
      </c>
      <c r="U41" s="138"/>
      <c r="V41" s="138"/>
    </row>
    <row r="42" spans="1:22" ht="13.5" customHeight="1">
      <c r="A42" s="63" t="s">
        <v>175</v>
      </c>
      <c r="B42" s="23" t="s">
        <v>109</v>
      </c>
      <c r="C42" s="23"/>
      <c r="D42" s="23"/>
      <c r="E42" s="23"/>
      <c r="F42" s="23"/>
      <c r="G42" s="23"/>
      <c r="H42" s="23"/>
      <c r="K42" s="187">
        <v>4</v>
      </c>
      <c r="L42" s="101">
        <v>2.68</v>
      </c>
      <c r="M42" s="102">
        <v>3.45</v>
      </c>
      <c r="N42" s="101">
        <v>4.17</v>
      </c>
      <c r="O42" s="185">
        <v>4.84</v>
      </c>
      <c r="P42" s="103">
        <v>3.41</v>
      </c>
      <c r="Q42" s="102">
        <v>4.76</v>
      </c>
      <c r="R42" s="101">
        <v>6.25</v>
      </c>
      <c r="S42" s="188">
        <v>7.89</v>
      </c>
      <c r="T42" s="104">
        <v>9.72</v>
      </c>
      <c r="U42" s="92"/>
      <c r="V42" s="92"/>
    </row>
    <row r="43" spans="1:22" s="17" customFormat="1" ht="13.5" customHeight="1">
      <c r="A43" s="22"/>
      <c r="B43" s="23"/>
      <c r="C43" s="29">
        <f>F33</f>
        <v>0</v>
      </c>
      <c r="D43" s="23" t="s">
        <v>2</v>
      </c>
      <c r="E43" s="76">
        <f>G35</f>
        <v>0</v>
      </c>
      <c r="F43" s="23" t="s">
        <v>110</v>
      </c>
      <c r="G43" s="82">
        <f>IF(C43=0,0,C43/E43)</f>
        <v>0</v>
      </c>
      <c r="H43" s="23" t="s">
        <v>89</v>
      </c>
      <c r="I43" s="2"/>
      <c r="J43" s="2"/>
      <c r="K43" s="187">
        <v>5</v>
      </c>
      <c r="L43" s="101">
        <v>2.61</v>
      </c>
      <c r="M43" s="102">
        <v>3.33</v>
      </c>
      <c r="N43" s="101">
        <v>4</v>
      </c>
      <c r="O43" s="185">
        <v>4.62</v>
      </c>
      <c r="P43" s="103">
        <v>3.53</v>
      </c>
      <c r="Q43" s="102">
        <v>5</v>
      </c>
      <c r="R43" s="101">
        <v>6.67</v>
      </c>
      <c r="S43" s="188">
        <v>8.57</v>
      </c>
      <c r="T43" s="104">
        <v>10.77</v>
      </c>
      <c r="U43" s="101"/>
      <c r="V43" s="101"/>
    </row>
    <row r="44" spans="1:22" ht="13.5" customHeight="1">
      <c r="A44" s="8" t="s">
        <v>111</v>
      </c>
      <c r="B44" s="9" t="s">
        <v>112</v>
      </c>
      <c r="C44" s="9"/>
      <c r="D44" s="9"/>
      <c r="E44" s="9"/>
      <c r="F44" s="9"/>
      <c r="G44" s="9"/>
      <c r="H44" s="9"/>
      <c r="I44" s="9"/>
      <c r="J44" s="9"/>
      <c r="K44" s="187">
        <v>6</v>
      </c>
      <c r="L44" s="101">
        <v>2.54</v>
      </c>
      <c r="M44" s="102">
        <v>3.23</v>
      </c>
      <c r="N44" s="101">
        <v>3.85</v>
      </c>
      <c r="O44" s="185">
        <v>4.41</v>
      </c>
      <c r="P44" s="103">
        <v>3.66</v>
      </c>
      <c r="Q44" s="102">
        <v>5.26</v>
      </c>
      <c r="R44" s="101">
        <v>7.14</v>
      </c>
      <c r="S44" s="188">
        <v>9.38</v>
      </c>
      <c r="T44" s="104">
        <v>12.07</v>
      </c>
      <c r="U44" s="101"/>
      <c r="V44" s="101"/>
    </row>
    <row r="45" spans="1:22" ht="13.5" customHeight="1">
      <c r="A45" s="63" t="s">
        <v>147</v>
      </c>
      <c r="B45" s="23" t="s">
        <v>113</v>
      </c>
      <c r="C45" s="23"/>
      <c r="D45" s="23"/>
      <c r="E45" s="23"/>
      <c r="F45" s="23"/>
      <c r="G45" s="23"/>
      <c r="H45" s="23"/>
      <c r="I45" s="23"/>
      <c r="J45" s="23"/>
      <c r="K45" s="187">
        <v>7</v>
      </c>
      <c r="L45" s="101">
        <v>2.48</v>
      </c>
      <c r="M45" s="102">
        <v>3.12</v>
      </c>
      <c r="N45" s="101">
        <v>3.7</v>
      </c>
      <c r="O45" s="185">
        <v>4.23</v>
      </c>
      <c r="P45" s="103">
        <v>3.8</v>
      </c>
      <c r="Q45" s="102">
        <v>5.56</v>
      </c>
      <c r="R45" s="101">
        <v>7.69</v>
      </c>
      <c r="S45" s="188">
        <v>10.34</v>
      </c>
      <c r="T45" s="104">
        <v>13.73</v>
      </c>
      <c r="U45" s="101"/>
      <c r="V45" s="101"/>
    </row>
    <row r="46" spans="1:22" ht="13.5" customHeight="1">
      <c r="A46" s="63"/>
      <c r="B46" s="23"/>
      <c r="C46" s="29">
        <f>F33</f>
        <v>0</v>
      </c>
      <c r="D46" s="32" t="s">
        <v>114</v>
      </c>
      <c r="E46" s="29">
        <v>1</v>
      </c>
      <c r="F46" s="23" t="s">
        <v>115</v>
      </c>
      <c r="G46" s="82">
        <f>C46/E46</f>
        <v>0</v>
      </c>
      <c r="H46" s="23" t="s">
        <v>71</v>
      </c>
      <c r="I46" s="23"/>
      <c r="J46" s="23"/>
      <c r="K46" s="187">
        <v>8</v>
      </c>
      <c r="L46" s="101">
        <v>2.42</v>
      </c>
      <c r="M46" s="102">
        <v>3.03</v>
      </c>
      <c r="N46" s="101">
        <v>3.57</v>
      </c>
      <c r="O46" s="185">
        <v>4.05</v>
      </c>
      <c r="P46" s="103">
        <v>3.95</v>
      </c>
      <c r="Q46" s="102">
        <v>5.88</v>
      </c>
      <c r="R46" s="101">
        <v>8.33</v>
      </c>
      <c r="S46" s="188">
        <v>11.54</v>
      </c>
      <c r="T46" s="104">
        <v>15.91</v>
      </c>
      <c r="U46" s="101"/>
      <c r="V46" s="101"/>
    </row>
    <row r="47" spans="1:22" ht="13.5" customHeight="1">
      <c r="A47" s="63"/>
      <c r="B47" s="23"/>
      <c r="C47" s="23"/>
      <c r="D47" s="23"/>
      <c r="E47" s="23"/>
      <c r="F47" s="23"/>
      <c r="G47" s="23"/>
      <c r="H47" s="23"/>
      <c r="I47" s="23"/>
      <c r="J47" s="23"/>
      <c r="K47" s="187">
        <v>9</v>
      </c>
      <c r="L47" s="101">
        <v>2.36</v>
      </c>
      <c r="M47" s="102">
        <v>2.94</v>
      </c>
      <c r="N47" s="101">
        <v>3.45</v>
      </c>
      <c r="O47" s="185">
        <v>3.9</v>
      </c>
      <c r="P47" s="103">
        <v>4.11</v>
      </c>
      <c r="Q47" s="102">
        <v>6.25</v>
      </c>
      <c r="R47" s="101">
        <v>9.09</v>
      </c>
      <c r="S47" s="188">
        <v>13.04</v>
      </c>
      <c r="T47" s="104">
        <v>18.92</v>
      </c>
      <c r="U47" s="101"/>
      <c r="V47" s="101"/>
    </row>
    <row r="48" spans="1:22" ht="13.5" customHeight="1">
      <c r="A48" s="63" t="s">
        <v>169</v>
      </c>
      <c r="B48" s="23" t="s">
        <v>75</v>
      </c>
      <c r="C48" s="23"/>
      <c r="D48" s="23"/>
      <c r="E48" s="23"/>
      <c r="F48" s="23"/>
      <c r="G48" s="23"/>
      <c r="H48" s="23"/>
      <c r="I48" s="23"/>
      <c r="J48" s="23"/>
      <c r="K48" s="187">
        <v>10</v>
      </c>
      <c r="L48" s="101">
        <v>2.31</v>
      </c>
      <c r="M48" s="102">
        <v>2.86</v>
      </c>
      <c r="N48" s="101">
        <v>3.33</v>
      </c>
      <c r="O48" s="185">
        <v>3.75</v>
      </c>
      <c r="P48" s="103">
        <v>4.29</v>
      </c>
      <c r="Q48" s="102">
        <v>6.67</v>
      </c>
      <c r="R48" s="101">
        <v>10</v>
      </c>
      <c r="S48" s="188">
        <v>15</v>
      </c>
      <c r="T48" s="104">
        <v>23.33</v>
      </c>
      <c r="U48" s="101"/>
      <c r="V48" s="101"/>
    </row>
    <row r="49" spans="1:22" ht="13.5" customHeight="1">
      <c r="A49" s="63"/>
      <c r="B49" s="23"/>
      <c r="C49" s="82">
        <f>G46</f>
        <v>0</v>
      </c>
      <c r="D49" s="23" t="s">
        <v>3</v>
      </c>
      <c r="E49" s="82">
        <f>C49/27</f>
        <v>0</v>
      </c>
      <c r="F49" s="23" t="s">
        <v>4</v>
      </c>
      <c r="G49" s="23"/>
      <c r="H49" s="23"/>
      <c r="I49" s="23"/>
      <c r="J49" s="23"/>
      <c r="K49" s="187">
        <v>11</v>
      </c>
      <c r="L49" s="101">
        <v>2.26</v>
      </c>
      <c r="M49" s="102">
        <v>2.78</v>
      </c>
      <c r="N49" s="101">
        <v>3.23</v>
      </c>
      <c r="O49" s="185">
        <v>3.61</v>
      </c>
      <c r="P49" s="103">
        <v>4.48</v>
      </c>
      <c r="Q49" s="102">
        <v>7.14</v>
      </c>
      <c r="R49" s="101">
        <v>11.11</v>
      </c>
      <c r="S49" s="188">
        <v>17.65</v>
      </c>
      <c r="T49" s="104">
        <v>30.43</v>
      </c>
      <c r="U49" s="101"/>
      <c r="V49" s="101"/>
    </row>
    <row r="50" spans="1:22" ht="13.5" customHeight="1">
      <c r="A50" s="63"/>
      <c r="B50" s="23"/>
      <c r="C50" s="23"/>
      <c r="D50" s="23"/>
      <c r="E50" s="23"/>
      <c r="F50" s="23"/>
      <c r="G50" s="23"/>
      <c r="H50" s="23"/>
      <c r="I50" s="23"/>
      <c r="J50" s="23"/>
      <c r="K50" s="204">
        <v>12</v>
      </c>
      <c r="L50" s="105">
        <v>2.21</v>
      </c>
      <c r="M50" s="106">
        <v>2.7</v>
      </c>
      <c r="N50" s="105">
        <v>3.12</v>
      </c>
      <c r="O50" s="186">
        <v>3.49</v>
      </c>
      <c r="P50" s="107">
        <v>4.69</v>
      </c>
      <c r="Q50" s="106">
        <v>7.69</v>
      </c>
      <c r="R50" s="105">
        <v>12.5</v>
      </c>
      <c r="S50" s="189">
        <v>21.43</v>
      </c>
      <c r="T50" s="108">
        <v>43.75</v>
      </c>
      <c r="U50" s="101"/>
      <c r="V50" s="101"/>
    </row>
    <row r="51" spans="1:22" ht="13.5" customHeight="1">
      <c r="A51" s="63" t="s">
        <v>175</v>
      </c>
      <c r="B51" s="23" t="s">
        <v>116</v>
      </c>
      <c r="C51" s="23"/>
      <c r="D51" s="23"/>
      <c r="E51" s="23"/>
      <c r="F51" s="23"/>
      <c r="G51" s="23"/>
      <c r="H51" s="23"/>
      <c r="I51" s="23"/>
      <c r="J51" s="23"/>
      <c r="K51" s="92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</row>
    <row r="52" spans="1:22" ht="13.5" customHeight="1">
      <c r="A52" s="22"/>
      <c r="B52" s="23"/>
      <c r="C52" s="82">
        <f>E49</f>
        <v>0</v>
      </c>
      <c r="D52" s="23" t="s">
        <v>5</v>
      </c>
      <c r="E52" s="23"/>
      <c r="F52" s="82">
        <f>C52*1.4</f>
        <v>0</v>
      </c>
      <c r="G52" s="23" t="s">
        <v>178</v>
      </c>
      <c r="H52" s="23"/>
      <c r="I52" s="23"/>
      <c r="J52" s="23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01"/>
      <c r="V52" s="101"/>
    </row>
    <row r="53" spans="1:22" ht="13.5" customHeight="1">
      <c r="A53" s="22"/>
      <c r="B53" s="23"/>
      <c r="C53" s="10"/>
      <c r="D53" s="23"/>
      <c r="E53" s="23"/>
      <c r="F53" s="10"/>
      <c r="G53" s="23"/>
      <c r="H53" s="23"/>
      <c r="I53" s="23"/>
      <c r="J53" s="23"/>
      <c r="K53" s="17"/>
      <c r="L53" s="17"/>
      <c r="M53" s="17"/>
      <c r="N53" s="17"/>
      <c r="P53" s="17"/>
      <c r="Q53" s="17"/>
      <c r="R53" s="17"/>
      <c r="S53" s="17"/>
      <c r="T53" s="17"/>
      <c r="U53" s="101"/>
      <c r="V53" s="101"/>
    </row>
    <row r="54" spans="1:22" ht="13.5" customHeight="1">
      <c r="A54" s="22"/>
      <c r="B54" s="23"/>
      <c r="C54" s="10"/>
      <c r="D54" s="23"/>
      <c r="E54" s="23"/>
      <c r="F54" s="10"/>
      <c r="G54" s="23"/>
      <c r="H54" s="23"/>
      <c r="I54" s="23"/>
      <c r="J54" s="23"/>
      <c r="U54" s="101"/>
      <c r="V54" s="101"/>
    </row>
    <row r="55" spans="1:22" s="17" customFormat="1" ht="13.5" customHeight="1">
      <c r="A55" s="8" t="s">
        <v>117</v>
      </c>
      <c r="B55" s="9" t="s">
        <v>118</v>
      </c>
      <c r="C55" s="9"/>
      <c r="D55" s="9"/>
      <c r="E55" s="9"/>
      <c r="F55" s="9"/>
      <c r="G55" s="9"/>
      <c r="H55" s="9"/>
      <c r="I55" s="9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101"/>
      <c r="V55" s="101"/>
    </row>
    <row r="56" spans="1:22" s="17" customFormat="1" ht="13.5" customHeight="1">
      <c r="A56" s="8"/>
      <c r="B56" s="23" t="s">
        <v>119</v>
      </c>
      <c r="C56" s="9"/>
      <c r="D56" s="9"/>
      <c r="E56" s="24"/>
      <c r="F56" s="9"/>
      <c r="G56" s="9"/>
      <c r="H56" s="9"/>
      <c r="I56" s="9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101"/>
      <c r="V56" s="101"/>
    </row>
    <row r="57" spans="1:22" ht="13.5" customHeight="1">
      <c r="A57" s="63" t="s">
        <v>120</v>
      </c>
      <c r="B57" s="23" t="s">
        <v>11</v>
      </c>
      <c r="C57" s="23"/>
      <c r="D57" s="23"/>
      <c r="E57" s="23"/>
      <c r="F57" s="23"/>
      <c r="G57" s="23"/>
      <c r="H57" s="23"/>
      <c r="I57" s="23"/>
      <c r="J57" s="23"/>
      <c r="U57" s="101"/>
      <c r="V57" s="101"/>
    </row>
    <row r="58" spans="1:16" ht="13.5" customHeight="1">
      <c r="A58" s="22"/>
      <c r="B58" s="109">
        <f>E56</f>
        <v>0</v>
      </c>
      <c r="C58" s="10" t="s">
        <v>122</v>
      </c>
      <c r="D58" s="82">
        <f>G35</f>
        <v>0</v>
      </c>
      <c r="E58" s="67" t="s">
        <v>123</v>
      </c>
      <c r="F58" s="82">
        <f>ROUNDUP((D58*E56),0)</f>
        <v>0</v>
      </c>
      <c r="G58" s="110" t="s">
        <v>89</v>
      </c>
      <c r="H58" s="23"/>
      <c r="I58" s="23"/>
      <c r="J58" s="23"/>
      <c r="M58" s="149"/>
      <c r="N58" s="113" t="s">
        <v>248</v>
      </c>
      <c r="P58" s="114" t="s">
        <v>249</v>
      </c>
    </row>
    <row r="59" ht="13.5" customHeight="1"/>
    <row r="60" spans="1:20" s="17" customFormat="1" ht="13.5" customHeight="1">
      <c r="A60" s="139" t="s">
        <v>124</v>
      </c>
      <c r="B60" s="9" t="s">
        <v>12</v>
      </c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18" ht="13.5" customHeight="1">
      <c r="A61" s="140" t="s">
        <v>147</v>
      </c>
      <c r="B61" s="2" t="s">
        <v>13</v>
      </c>
      <c r="D61" s="82">
        <f>F58</f>
        <v>0</v>
      </c>
      <c r="E61" s="2" t="s">
        <v>198</v>
      </c>
      <c r="R61" s="115" t="s">
        <v>247</v>
      </c>
    </row>
    <row r="62" spans="1:19" ht="13.5" customHeight="1">
      <c r="A62" s="140"/>
      <c r="N62" s="116">
        <f>F65</f>
        <v>3</v>
      </c>
      <c r="O62" s="117"/>
      <c r="P62" s="118"/>
      <c r="S62" s="114"/>
    </row>
    <row r="63" spans="1:16" ht="13.5" customHeight="1">
      <c r="A63" s="140" t="s">
        <v>169</v>
      </c>
      <c r="B63" s="2" t="s">
        <v>14</v>
      </c>
      <c r="N63" s="116"/>
      <c r="O63" s="229"/>
      <c r="P63" s="230"/>
    </row>
    <row r="64" spans="1:13" ht="13.5" customHeight="1">
      <c r="A64" s="140"/>
      <c r="B64" s="23" t="s">
        <v>16</v>
      </c>
      <c r="M64" s="113" t="s">
        <v>15</v>
      </c>
    </row>
    <row r="65" spans="2:14" ht="13.5" customHeight="1">
      <c r="B65" s="119">
        <v>3</v>
      </c>
      <c r="C65" s="11" t="s">
        <v>17</v>
      </c>
      <c r="D65" s="82">
        <f>E24</f>
        <v>0</v>
      </c>
      <c r="E65" s="2" t="s">
        <v>115</v>
      </c>
      <c r="F65" s="82">
        <f>IF(3-D65&lt;1,1,3-D65)</f>
        <v>3</v>
      </c>
      <c r="G65" s="2" t="s">
        <v>89</v>
      </c>
      <c r="N65" s="116">
        <f>D65</f>
        <v>0</v>
      </c>
    </row>
    <row r="66" ht="13.5" customHeight="1">
      <c r="M66" s="113" t="s">
        <v>135</v>
      </c>
    </row>
    <row r="67" spans="2:18" ht="13.5" customHeight="1">
      <c r="B67" s="2" t="s">
        <v>134</v>
      </c>
      <c r="L67" s="124" t="s">
        <v>18</v>
      </c>
      <c r="M67" s="116">
        <f>G89</f>
        <v>20</v>
      </c>
      <c r="O67" s="121">
        <f>G35</f>
        <v>0</v>
      </c>
      <c r="Q67" s="124" t="s">
        <v>18</v>
      </c>
      <c r="R67" s="116">
        <f>G89</f>
        <v>20</v>
      </c>
    </row>
    <row r="68" spans="2:16" ht="15" customHeight="1">
      <c r="B68" s="2" t="s">
        <v>20</v>
      </c>
      <c r="O68" s="124" t="s">
        <v>19</v>
      </c>
      <c r="P68" s="116">
        <f>D61</f>
        <v>0</v>
      </c>
    </row>
    <row r="69" spans="3:6" ht="13.5" customHeight="1">
      <c r="C69" s="82">
        <f>F65</f>
        <v>3</v>
      </c>
      <c r="D69" s="2" t="s">
        <v>21</v>
      </c>
      <c r="E69" s="82">
        <f>C69+2</f>
        <v>5</v>
      </c>
      <c r="F69" s="2" t="s">
        <v>89</v>
      </c>
    </row>
    <row r="70" spans="3:5" ht="13.5" customHeight="1">
      <c r="C70" s="23"/>
      <c r="E70" s="23"/>
    </row>
    <row r="71" ht="13.5" customHeight="1">
      <c r="B71" s="2" t="s">
        <v>22</v>
      </c>
    </row>
    <row r="72" spans="3:15" ht="13.5" customHeight="1">
      <c r="C72" s="82">
        <f>E69</f>
        <v>5</v>
      </c>
      <c r="D72" s="2" t="s">
        <v>23</v>
      </c>
      <c r="E72" s="82">
        <f>C72*4</f>
        <v>20</v>
      </c>
      <c r="F72" s="2" t="s">
        <v>89</v>
      </c>
      <c r="O72" s="211" t="s">
        <v>10</v>
      </c>
    </row>
    <row r="73" ht="13.5" customHeight="1"/>
    <row r="74" ht="13.5" customHeight="1">
      <c r="B74" s="2" t="s">
        <v>24</v>
      </c>
    </row>
    <row r="75" spans="3:10" ht="13.5" customHeight="1">
      <c r="C75" s="82">
        <f>E72</f>
        <v>20</v>
      </c>
      <c r="D75" s="2" t="s">
        <v>25</v>
      </c>
      <c r="E75" s="82">
        <f>G35</f>
        <v>0</v>
      </c>
      <c r="F75" s="2" t="s">
        <v>25</v>
      </c>
      <c r="G75" s="82">
        <f>E72</f>
        <v>20</v>
      </c>
      <c r="H75" s="2" t="s">
        <v>26</v>
      </c>
      <c r="I75" s="82">
        <f>C75+E75+G75</f>
        <v>40</v>
      </c>
      <c r="J75" s="2" t="s">
        <v>89</v>
      </c>
    </row>
    <row r="76" ht="13.5" customHeight="1"/>
    <row r="77" spans="2:15" ht="13.5" customHeight="1">
      <c r="B77" s="2" t="s">
        <v>27</v>
      </c>
      <c r="O77" s="118"/>
    </row>
    <row r="78" spans="3:16" ht="13.5" customHeight="1">
      <c r="C78" s="82">
        <f>F58</f>
        <v>0</v>
      </c>
      <c r="D78" s="2" t="s">
        <v>28</v>
      </c>
      <c r="E78" s="82">
        <f>I75</f>
        <v>40</v>
      </c>
      <c r="F78" s="2" t="s">
        <v>26</v>
      </c>
      <c r="G78" s="82">
        <f>C78-E78</f>
        <v>-40</v>
      </c>
      <c r="H78" s="2" t="s">
        <v>89</v>
      </c>
      <c r="O78" s="116">
        <f>C86</f>
        <v>20</v>
      </c>
      <c r="P78" s="116"/>
    </row>
    <row r="79" ht="13.5" customHeight="1">
      <c r="C79" s="141" t="s">
        <v>29</v>
      </c>
    </row>
    <row r="80" ht="13.5" customHeight="1"/>
    <row r="81" ht="13.5" customHeight="1">
      <c r="B81" s="2" t="s">
        <v>30</v>
      </c>
    </row>
    <row r="82" spans="3:15" ht="13.5" customHeight="1">
      <c r="C82" s="76">
        <f>G78</f>
        <v>-40</v>
      </c>
      <c r="D82" s="2" t="s">
        <v>25</v>
      </c>
      <c r="E82" s="29">
        <f>E72</f>
        <v>20</v>
      </c>
      <c r="F82" s="2" t="s">
        <v>32</v>
      </c>
      <c r="G82" s="76">
        <f>C82+E82</f>
        <v>-20</v>
      </c>
      <c r="H82" s="2" t="s">
        <v>89</v>
      </c>
      <c r="N82" s="221" t="s">
        <v>50</v>
      </c>
      <c r="O82" s="228"/>
    </row>
    <row r="83" spans="12:20" ht="13.5" customHeight="1">
      <c r="L83" s="142">
        <f>C89</f>
        <v>20</v>
      </c>
      <c r="N83" s="126" t="s">
        <v>51</v>
      </c>
      <c r="O83" s="116">
        <f>G35</f>
        <v>0</v>
      </c>
      <c r="Q83" s="118" t="s">
        <v>31</v>
      </c>
      <c r="T83" s="116">
        <f>G89</f>
        <v>20</v>
      </c>
    </row>
    <row r="84" spans="2:17" ht="13.5" customHeight="1">
      <c r="B84" s="2" t="s">
        <v>33</v>
      </c>
      <c r="K84" s="127" t="s">
        <v>52</v>
      </c>
      <c r="N84" s="126" t="s">
        <v>53</v>
      </c>
      <c r="O84" s="116">
        <f>G43</f>
        <v>0</v>
      </c>
      <c r="Q84" s="116">
        <f>D61</f>
        <v>0</v>
      </c>
    </row>
    <row r="85" spans="2:11" ht="13.5" customHeight="1">
      <c r="B85" s="2" t="s">
        <v>34</v>
      </c>
      <c r="K85" s="118" t="s">
        <v>51</v>
      </c>
    </row>
    <row r="86" spans="3:11" ht="13.5" customHeight="1">
      <c r="C86" s="82">
        <f>IF(G78&lt;0,E72,G82)</f>
        <v>20</v>
      </c>
      <c r="D86" s="2" t="s">
        <v>60</v>
      </c>
      <c r="E86" s="82">
        <f>G35</f>
        <v>0</v>
      </c>
      <c r="F86" s="2" t="s">
        <v>60</v>
      </c>
      <c r="G86" s="82">
        <f>C86</f>
        <v>20</v>
      </c>
      <c r="H86" s="2" t="s">
        <v>115</v>
      </c>
      <c r="I86" s="82">
        <f>C86+E86+G86</f>
        <v>40</v>
      </c>
      <c r="J86" s="2" t="s">
        <v>89</v>
      </c>
      <c r="K86" s="116">
        <f>I86</f>
        <v>40</v>
      </c>
    </row>
    <row r="87" ht="13.5" customHeight="1">
      <c r="R87" s="118" t="s">
        <v>35</v>
      </c>
    </row>
    <row r="88" spans="2:18" ht="13.5" customHeight="1">
      <c r="B88" s="2" t="s">
        <v>37</v>
      </c>
      <c r="O88" s="118"/>
      <c r="R88" s="116">
        <f>I92</f>
        <v>0</v>
      </c>
    </row>
    <row r="89" spans="3:18" ht="13.5" customHeight="1">
      <c r="C89" s="82">
        <f>C86</f>
        <v>20</v>
      </c>
      <c r="D89" s="2" t="s">
        <v>60</v>
      </c>
      <c r="E89" s="82">
        <f>G43</f>
        <v>0</v>
      </c>
      <c r="F89" s="2" t="s">
        <v>60</v>
      </c>
      <c r="G89" s="82">
        <f>C89</f>
        <v>20</v>
      </c>
      <c r="H89" s="2" t="s">
        <v>115</v>
      </c>
      <c r="I89" s="82">
        <f>C89+E89+G89</f>
        <v>40</v>
      </c>
      <c r="J89" s="2" t="s">
        <v>89</v>
      </c>
      <c r="O89" s="116">
        <f>G86</f>
        <v>20</v>
      </c>
      <c r="R89" s="115" t="s">
        <v>36</v>
      </c>
    </row>
    <row r="90" ht="13.5" customHeight="1"/>
    <row r="91" ht="13.5" customHeight="1">
      <c r="B91" s="2" t="s">
        <v>38</v>
      </c>
    </row>
    <row r="92" spans="2:10" ht="13.5" customHeight="1">
      <c r="B92" s="2" t="s">
        <v>39</v>
      </c>
      <c r="D92" s="82">
        <f>F58</f>
        <v>0</v>
      </c>
      <c r="E92" s="2" t="s">
        <v>127</v>
      </c>
      <c r="F92" s="82">
        <f>G35</f>
        <v>0</v>
      </c>
      <c r="G92" s="2" t="s">
        <v>40</v>
      </c>
      <c r="I92" s="82">
        <f>(D92-F92)/2</f>
        <v>0</v>
      </c>
      <c r="J92" s="2" t="s">
        <v>89</v>
      </c>
    </row>
    <row r="93" spans="15:16" ht="13.5" customHeight="1" thickBot="1">
      <c r="O93" s="113" t="s">
        <v>63</v>
      </c>
      <c r="P93" s="116">
        <f>I89</f>
        <v>40</v>
      </c>
    </row>
    <row r="94" spans="1:20" s="17" customFormat="1" ht="13.5" customHeight="1" thickBot="1">
      <c r="A94" s="22"/>
      <c r="B94" s="53"/>
      <c r="C94" s="143" t="s">
        <v>41</v>
      </c>
      <c r="D94" s="80"/>
      <c r="E94" s="144">
        <f>I86</f>
        <v>40</v>
      </c>
      <c r="F94" s="54" t="s">
        <v>65</v>
      </c>
      <c r="G94" s="129">
        <f>I89</f>
        <v>40</v>
      </c>
      <c r="H94" s="129" t="s">
        <v>89</v>
      </c>
      <c r="I94" s="80"/>
      <c r="J94" s="91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3:16" ht="13.5" customHeight="1">
      <c r="C95" s="11"/>
      <c r="E95" s="11"/>
      <c r="G95" s="32"/>
      <c r="O95" s="17"/>
      <c r="P95" s="17"/>
    </row>
    <row r="96" spans="3:5" ht="13.5" customHeight="1">
      <c r="C96" s="11"/>
      <c r="E96" s="11"/>
    </row>
    <row r="97" spans="1:12" ht="13.5" customHeight="1">
      <c r="A97" s="22"/>
      <c r="J97" s="23"/>
      <c r="L97" s="115" t="s">
        <v>66</v>
      </c>
    </row>
    <row r="98" spans="2:20" ht="13.5" customHeight="1">
      <c r="B98" s="130" t="s">
        <v>68</v>
      </c>
      <c r="C98" s="131"/>
      <c r="D98" s="131"/>
      <c r="E98" s="131"/>
      <c r="F98" s="131"/>
      <c r="G98" s="131"/>
      <c r="H98" s="131"/>
      <c r="I98" s="131"/>
      <c r="J98" s="132"/>
      <c r="L98" s="212" t="s">
        <v>67</v>
      </c>
      <c r="M98" s="213"/>
      <c r="N98" s="213"/>
      <c r="O98" s="213"/>
      <c r="P98" s="213"/>
      <c r="Q98" s="213"/>
      <c r="R98" s="213"/>
      <c r="S98" s="213"/>
      <c r="T98" s="214"/>
    </row>
    <row r="99" spans="2:20" ht="13.5" customHeight="1">
      <c r="B99" s="133"/>
      <c r="C99" s="23"/>
      <c r="D99" s="23"/>
      <c r="E99" s="23"/>
      <c r="F99" s="23"/>
      <c r="G99" s="23"/>
      <c r="H99" s="23"/>
      <c r="I99" s="23"/>
      <c r="J99" s="84"/>
      <c r="L99" s="215"/>
      <c r="M99" s="216"/>
      <c r="N99" s="216"/>
      <c r="O99" s="216"/>
      <c r="P99" s="216"/>
      <c r="Q99" s="216"/>
      <c r="R99" s="216"/>
      <c r="S99" s="216"/>
      <c r="T99" s="217"/>
    </row>
    <row r="100" spans="2:20" ht="13.5" customHeight="1">
      <c r="B100" s="134" t="s">
        <v>240</v>
      </c>
      <c r="C100" s="135"/>
      <c r="D100" s="67" t="s">
        <v>241</v>
      </c>
      <c r="E100" s="135"/>
      <c r="F100" s="206" t="s">
        <v>242</v>
      </c>
      <c r="G100" s="206"/>
      <c r="H100" s="135"/>
      <c r="I100" s="206" t="s">
        <v>243</v>
      </c>
      <c r="J100" s="84"/>
      <c r="L100" s="215"/>
      <c r="M100" s="216"/>
      <c r="N100" s="216"/>
      <c r="O100" s="216"/>
      <c r="P100" s="216"/>
      <c r="Q100" s="216"/>
      <c r="R100" s="216"/>
      <c r="S100" s="216"/>
      <c r="T100" s="217"/>
    </row>
    <row r="101" spans="2:20" ht="13.5" customHeight="1">
      <c r="B101" s="77"/>
      <c r="C101" s="181"/>
      <c r="D101" s="181"/>
      <c r="E101" s="181"/>
      <c r="F101" s="181"/>
      <c r="G101" s="181"/>
      <c r="H101" s="181"/>
      <c r="I101" s="181"/>
      <c r="J101" s="78"/>
      <c r="L101" s="215"/>
      <c r="M101" s="216"/>
      <c r="N101" s="216"/>
      <c r="O101" s="216"/>
      <c r="P101" s="216"/>
      <c r="Q101" s="216"/>
      <c r="R101" s="216"/>
      <c r="S101" s="216"/>
      <c r="T101" s="217"/>
    </row>
    <row r="102" spans="1:20" ht="13.5" customHeight="1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L102" s="218"/>
      <c r="M102" s="219"/>
      <c r="N102" s="219"/>
      <c r="O102" s="219"/>
      <c r="P102" s="219"/>
      <c r="Q102" s="219"/>
      <c r="R102" s="219"/>
      <c r="S102" s="219"/>
      <c r="T102" s="220"/>
    </row>
    <row r="103" spans="1:10" ht="13.5" customHeight="1">
      <c r="A103" s="22"/>
      <c r="B103" s="23"/>
      <c r="C103" s="23"/>
      <c r="D103" s="23"/>
      <c r="E103" s="23"/>
      <c r="F103" s="23"/>
      <c r="G103" s="23"/>
      <c r="H103" s="23"/>
      <c r="I103" s="23"/>
      <c r="J103" s="23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</sheetData>
  <sheetProtection/>
  <mergeCells count="10">
    <mergeCell ref="A4:D4"/>
    <mergeCell ref="N82:O82"/>
    <mergeCell ref="O63:P63"/>
    <mergeCell ref="L98:T102"/>
    <mergeCell ref="E16:F16"/>
    <mergeCell ref="E17:F17"/>
    <mergeCell ref="E18:F18"/>
    <mergeCell ref="E19:F19"/>
    <mergeCell ref="E20:F20"/>
    <mergeCell ref="E21:F21"/>
  </mergeCells>
  <printOptions/>
  <pageMargins left="0.4" right="0.4" top="0.4" bottom="0.4" header="0.41" footer="0.22"/>
  <pageSetup fitToHeight="0" fitToWidth="2" horizontalDpi="600" verticalDpi="600" orientation="portrait" r:id="rId2"/>
  <headerFooter alignWithMargins="0">
    <oddFooter>&amp;CPage &amp;P of &amp;N</oddFooter>
  </headerFooter>
  <colBreaks count="1" manualBreakCount="1">
    <brk id="10" max="10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Haeg</dc:creator>
  <cp:keywords/>
  <dc:description/>
  <cp:lastModifiedBy>Christine L Hansen</cp:lastModifiedBy>
  <cp:lastPrinted>2005-09-23T15:18:18Z</cp:lastPrinted>
  <dcterms:created xsi:type="dcterms:W3CDTF">2005-05-18T02:14:02Z</dcterms:created>
  <dcterms:modified xsi:type="dcterms:W3CDTF">2016-03-31T17:11:08Z</dcterms:modified>
  <cp:category/>
  <cp:version/>
  <cp:contentType/>
  <cp:contentStatus/>
</cp:coreProperties>
</file>